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5480" windowHeight="8415" firstSheet="2" activeTab="3"/>
  </bookViews>
  <sheets>
    <sheet name="Balance General" sheetId="1" r:id="rId1"/>
    <sheet name="Estado de Resultados" sheetId="2" r:id="rId2"/>
    <sheet name="Análisis de Razones Financieras" sheetId="3" r:id="rId3"/>
    <sheet name="Plan Fin. y Admon. Capital T" sheetId="4" r:id="rId4"/>
  </sheets>
  <calcPr calcId="125725"/>
</workbook>
</file>

<file path=xl/calcChain.xml><?xml version="1.0" encoding="utf-8"?>
<calcChain xmlns="http://schemas.openxmlformats.org/spreadsheetml/2006/main">
  <c r="D9" i="3"/>
  <c r="C9"/>
  <c r="C3" i="4"/>
  <c r="C4"/>
  <c r="E6"/>
  <c r="D6"/>
  <c r="C6"/>
  <c r="D6" i="3"/>
  <c r="E6"/>
  <c r="C6"/>
  <c r="E9" i="2"/>
  <c r="D9"/>
  <c r="D3"/>
  <c r="D4"/>
  <c r="C4" i="3"/>
  <c r="C3"/>
  <c r="D52"/>
  <c r="C52"/>
  <c r="D51"/>
  <c r="C51"/>
  <c r="C50"/>
  <c r="D50"/>
  <c r="F29" i="1"/>
  <c r="E29"/>
  <c r="D14" i="3"/>
  <c r="E14"/>
  <c r="C14"/>
  <c r="D13"/>
  <c r="E13"/>
  <c r="C13"/>
  <c r="D27"/>
  <c r="C27"/>
  <c r="D26"/>
  <c r="C26"/>
  <c r="D25"/>
  <c r="D29"/>
  <c r="D30" s="1"/>
  <c r="D31" s="1"/>
  <c r="C25"/>
  <c r="C29"/>
  <c r="C30" s="1"/>
  <c r="C31" s="1"/>
  <c r="E9"/>
  <c r="F59" i="1"/>
  <c r="E14" i="2"/>
  <c r="D14"/>
  <c r="C9" i="4" s="1"/>
  <c r="D21" i="2"/>
  <c r="F36" i="1"/>
  <c r="G36"/>
  <c r="E36"/>
  <c r="G62"/>
  <c r="E15" i="3" s="1"/>
  <c r="F44" i="1"/>
  <c r="F48"/>
  <c r="G44"/>
  <c r="G48"/>
  <c r="E44"/>
  <c r="E48"/>
  <c r="F27"/>
  <c r="F31" s="1"/>
  <c r="G27"/>
  <c r="G31" s="1"/>
  <c r="E27"/>
  <c r="E31" s="1"/>
  <c r="F17"/>
  <c r="D22" i="3" s="1"/>
  <c r="G17" i="1"/>
  <c r="E23" i="3" s="1"/>
  <c r="E17" i="1"/>
  <c r="C23" i="3" s="1"/>
  <c r="C42"/>
  <c r="C55"/>
  <c r="G64" i="1"/>
  <c r="G33" l="1"/>
  <c r="E10" i="3"/>
  <c r="E16" s="1"/>
  <c r="E11"/>
  <c r="C10"/>
  <c r="E33" i="1"/>
  <c r="D10" i="3"/>
  <c r="F33" i="1"/>
  <c r="G66"/>
  <c r="D21" i="3"/>
  <c r="E22"/>
  <c r="C22"/>
  <c r="D23"/>
  <c r="D42"/>
  <c r="D55" s="1"/>
  <c r="D9" i="4"/>
  <c r="D27" i="2"/>
  <c r="C10" i="4" s="1"/>
  <c r="E21" i="2"/>
  <c r="E21" i="3"/>
  <c r="C21"/>
  <c r="E27" i="2" l="1"/>
  <c r="D10" i="4" s="1"/>
  <c r="C11"/>
  <c r="C38" i="3"/>
  <c r="D29" i="2"/>
  <c r="D32" s="1"/>
  <c r="D11" i="3"/>
  <c r="C11"/>
  <c r="C13" i="4" l="1"/>
  <c r="C49" i="3"/>
  <c r="C53" s="1"/>
  <c r="C48"/>
  <c r="C39"/>
  <c r="D36" i="2"/>
  <c r="E60" i="1" s="1"/>
  <c r="C43" i="3"/>
  <c r="C44"/>
  <c r="C36"/>
  <c r="C33"/>
  <c r="D36"/>
  <c r="D33"/>
  <c r="D38"/>
  <c r="E29" i="2"/>
  <c r="E32" s="1"/>
  <c r="D11" i="4"/>
  <c r="D43" i="3" l="1"/>
  <c r="D13" i="4"/>
  <c r="D49" i="3"/>
  <c r="D53" s="1"/>
  <c r="D48"/>
  <c r="D39"/>
  <c r="E36" i="2"/>
  <c r="F60" i="1" s="1"/>
  <c r="D44" i="3"/>
  <c r="F62" i="1" l="1"/>
  <c r="E59"/>
  <c r="E62" s="1"/>
  <c r="E64" l="1"/>
  <c r="E66" s="1"/>
  <c r="C15" i="3"/>
  <c r="D15"/>
  <c r="F64" i="1"/>
  <c r="F66" s="1"/>
  <c r="D37" i="3" l="1"/>
  <c r="D16"/>
  <c r="D45"/>
  <c r="C37"/>
  <c r="C16"/>
  <c r="C45"/>
</calcChain>
</file>

<file path=xl/sharedStrings.xml><?xml version="1.0" encoding="utf-8"?>
<sst xmlns="http://schemas.openxmlformats.org/spreadsheetml/2006/main" count="113" uniqueCount="105">
  <si>
    <t>BALANCE GENERAL.</t>
  </si>
  <si>
    <t>ACTIVOS</t>
  </si>
  <si>
    <t>ACTIVOS CIRCULANTES</t>
  </si>
  <si>
    <t>Efectivo (Caja y Chequeras)</t>
  </si>
  <si>
    <t>Valores Negociables (Inversiones)</t>
  </si>
  <si>
    <t>Inventarios</t>
  </si>
  <si>
    <t>Total de Activos Circulantes</t>
  </si>
  <si>
    <t>ACTIVOS FIJOS</t>
  </si>
  <si>
    <t>Terrenos</t>
  </si>
  <si>
    <t>Edificios y Construcciones</t>
  </si>
  <si>
    <t>Maquinaria y Equipo</t>
  </si>
  <si>
    <t>Mobiliario y Accesorios</t>
  </si>
  <si>
    <t>Vehículos</t>
  </si>
  <si>
    <t>Otros (incluye arrendamientos financieros)</t>
  </si>
  <si>
    <t>Total de Activos Fijos Brutos</t>
  </si>
  <si>
    <t>Depreciación Acumulada</t>
  </si>
  <si>
    <t>Total de Activos Fijos Netos</t>
  </si>
  <si>
    <t>TOTAL DE ACTIVOS</t>
  </si>
  <si>
    <t>PASIVOS</t>
  </si>
  <si>
    <t>PASIVOS CIRCULANTES</t>
  </si>
  <si>
    <t>Documentos por pagar</t>
  </si>
  <si>
    <t>Impuestos por pagar</t>
  </si>
  <si>
    <t>Cuentas por pagar (Proveedores)</t>
  </si>
  <si>
    <t>Cuentas por Cobrar (Clientes)</t>
  </si>
  <si>
    <t>Préstamos a corto plazo</t>
  </si>
  <si>
    <t>Total de Pasivos Circulantes.</t>
  </si>
  <si>
    <t>PRESTAMOS A LARGO PLAZO</t>
  </si>
  <si>
    <t>CAPITAL</t>
  </si>
  <si>
    <t>Capital Social</t>
  </si>
  <si>
    <t>Interes Minoritario</t>
  </si>
  <si>
    <t>Utilidades acumuladas</t>
  </si>
  <si>
    <t>Utilidad del ejercicio</t>
  </si>
  <si>
    <t>ACCIONES PREFERENTES</t>
  </si>
  <si>
    <t>Acciones pendientes de protocolizar</t>
  </si>
  <si>
    <t>Total de Capital</t>
  </si>
  <si>
    <t>Total de Pasivo y Capital</t>
  </si>
  <si>
    <t>AÑOS</t>
  </si>
  <si>
    <t xml:space="preserve">Cifras en miles de </t>
  </si>
  <si>
    <t>dólares</t>
  </si>
  <si>
    <t>Comprobación</t>
  </si>
  <si>
    <t>Empresa:</t>
  </si>
  <si>
    <t>TOTAL DE PASIVOS</t>
  </si>
  <si>
    <t>ESTADO DE RESULTADOS</t>
  </si>
  <si>
    <t>Ingresos por Ventas</t>
  </si>
  <si>
    <t>Costo de Ventas</t>
  </si>
  <si>
    <t>Utilidad Bruta</t>
  </si>
  <si>
    <t>Gastos Generales y Administrativos</t>
  </si>
  <si>
    <t>Gastos de Arrendamientos</t>
  </si>
  <si>
    <t>Depreciación</t>
  </si>
  <si>
    <t>Gastos de Ventas</t>
  </si>
  <si>
    <t xml:space="preserve">Utilidad de Operación </t>
  </si>
  <si>
    <t xml:space="preserve"> (o Utilidad antes de intereses e impuestos)</t>
  </si>
  <si>
    <t>Pago de Intereses</t>
  </si>
  <si>
    <t>Ingreso por Intereses</t>
  </si>
  <si>
    <t>Utilidad antes de impuestos</t>
  </si>
  <si>
    <t>Impuestos</t>
  </si>
  <si>
    <t>Utilidad Neta</t>
  </si>
  <si>
    <t>Dividendos</t>
  </si>
  <si>
    <t>Utilidad Retenida</t>
  </si>
  <si>
    <t>Tasa</t>
  </si>
  <si>
    <t>FINANZAS OPERATIVAS</t>
  </si>
  <si>
    <t>Necesidades Operativas de Financiamiento:</t>
  </si>
  <si>
    <t>LIQUIDEZ</t>
  </si>
  <si>
    <t>Capital de Trabajo</t>
  </si>
  <si>
    <t>Liquidez</t>
  </si>
  <si>
    <t>Prueba del Ácido</t>
  </si>
  <si>
    <t>Días de clientes</t>
  </si>
  <si>
    <t>ACTIVIDAD</t>
  </si>
  <si>
    <t>Días Inventario</t>
  </si>
  <si>
    <t>Días proveedores</t>
  </si>
  <si>
    <t>Ciclo Operativo</t>
  </si>
  <si>
    <t>Ciclo Financiero</t>
  </si>
  <si>
    <t>Rotación de Ciclo Financiero</t>
  </si>
  <si>
    <t>Rotación de los Activos</t>
  </si>
  <si>
    <t>BALANCE FINANCIERO</t>
  </si>
  <si>
    <t>Activos Fijos Netos</t>
  </si>
  <si>
    <t>Pasivos con costo</t>
  </si>
  <si>
    <t>Capital</t>
  </si>
  <si>
    <t>Acciones preferentes</t>
  </si>
  <si>
    <t xml:space="preserve">       Activos Totales</t>
  </si>
  <si>
    <t>APALANCAMIENTO</t>
  </si>
  <si>
    <t>Razón Deuda</t>
  </si>
  <si>
    <t>Razón Deuda - Capital</t>
  </si>
  <si>
    <t>Razón de cobertura de intereses</t>
  </si>
  <si>
    <t>Razón de capacidad de pago</t>
  </si>
  <si>
    <t>Pago de amortización de préstamo</t>
  </si>
  <si>
    <t>RENTABILIDAD</t>
  </si>
  <si>
    <t>Margen de Contribución</t>
  </si>
  <si>
    <t>Margen de Utilidad</t>
  </si>
  <si>
    <t>Retorno de la Inversión (ROA)</t>
  </si>
  <si>
    <t>Retorno del Capital (ROE)</t>
  </si>
  <si>
    <t>VALOR DE MERCADO</t>
  </si>
  <si>
    <t>Utilidad por Acción (EPS)</t>
  </si>
  <si>
    <t>Número de Acciones emitidas</t>
  </si>
  <si>
    <t>Razón pago de dividendos</t>
  </si>
  <si>
    <t>Rendimiento de los dividendos</t>
  </si>
  <si>
    <t>Dividendo por acción</t>
  </si>
  <si>
    <t>Precio libro de acción</t>
  </si>
  <si>
    <t>Crecimiento de utilidades retenidas</t>
  </si>
  <si>
    <t>PUNTO DE EQUILIBRIO (En $)</t>
  </si>
  <si>
    <t>APALANCAMIENTOS</t>
  </si>
  <si>
    <t>Grado de Apalancamiento Operativo</t>
  </si>
  <si>
    <t>Grado de Apalancamiento Financiero</t>
  </si>
  <si>
    <t>Grado de Apalancamiento Total</t>
  </si>
  <si>
    <t>TASA DE CRECIMIENTO SOSTENIBLE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</si>
</sst>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i/>
      <u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62"/>
      <name val="Calibri"/>
      <family val="2"/>
    </font>
    <font>
      <i/>
      <sz val="11"/>
      <color indexed="62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44" fontId="0" fillId="0" borderId="0" xfId="2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44" fontId="0" fillId="0" borderId="0" xfId="2" applyFont="1" applyBorder="1"/>
    <xf numFmtId="44" fontId="0" fillId="0" borderId="2" xfId="2" applyFont="1" applyBorder="1"/>
    <xf numFmtId="44" fontId="0" fillId="0" borderId="3" xfId="2" applyFont="1" applyBorder="1"/>
    <xf numFmtId="0" fontId="0" fillId="0" borderId="4" xfId="0" applyBorder="1"/>
    <xf numFmtId="0" fontId="0" fillId="0" borderId="0" xfId="0" applyBorder="1"/>
    <xf numFmtId="0" fontId="0" fillId="0" borderId="3" xfId="0" applyBorder="1"/>
    <xf numFmtId="0" fontId="4" fillId="0" borderId="0" xfId="0" applyFont="1"/>
    <xf numFmtId="0" fontId="5" fillId="0" borderId="0" xfId="0" applyFont="1"/>
    <xf numFmtId="44" fontId="0" fillId="0" borderId="5" xfId="2" applyFont="1" applyBorder="1"/>
    <xf numFmtId="44" fontId="0" fillId="0" borderId="6" xfId="2" applyFont="1" applyBorder="1"/>
    <xf numFmtId="0" fontId="2" fillId="0" borderId="7" xfId="0" applyFont="1" applyBorder="1"/>
    <xf numFmtId="0" fontId="2" fillId="0" borderId="1" xfId="2" applyNumberFormat="1" applyFont="1" applyBorder="1" applyAlignment="1">
      <alignment horizontal="center"/>
    </xf>
    <xf numFmtId="0" fontId="4" fillId="0" borderId="4" xfId="0" applyFont="1" applyBorder="1"/>
    <xf numFmtId="0" fontId="2" fillId="0" borderId="8" xfId="0" applyFont="1" applyBorder="1"/>
    <xf numFmtId="0" fontId="0" fillId="0" borderId="9" xfId="0" applyBorder="1"/>
    <xf numFmtId="0" fontId="0" fillId="0" borderId="10" xfId="0" applyBorder="1"/>
    <xf numFmtId="0" fontId="4" fillId="0" borderId="6" xfId="0" applyFont="1" applyBorder="1"/>
    <xf numFmtId="0" fontId="5" fillId="0" borderId="0" xfId="0" applyFont="1" applyBorder="1"/>
    <xf numFmtId="0" fontId="0" fillId="0" borderId="8" xfId="0" applyBorder="1"/>
    <xf numFmtId="0" fontId="0" fillId="0" borderId="7" xfId="0" applyBorder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0" fillId="0" borderId="7" xfId="2" applyFont="1" applyBorder="1"/>
    <xf numFmtId="44" fontId="4" fillId="0" borderId="0" xfId="2" applyFont="1" applyBorder="1"/>
    <xf numFmtId="0" fontId="2" fillId="0" borderId="6" xfId="0" applyFont="1" applyBorder="1"/>
    <xf numFmtId="0" fontId="0" fillId="0" borderId="11" xfId="0" applyBorder="1"/>
    <xf numFmtId="0" fontId="0" fillId="0" borderId="2" xfId="0" applyBorder="1"/>
    <xf numFmtId="0" fontId="5" fillId="0" borderId="4" xfId="0" applyFont="1" applyBorder="1"/>
    <xf numFmtId="0" fontId="4" fillId="0" borderId="2" xfId="0" applyFont="1" applyBorder="1"/>
    <xf numFmtId="0" fontId="2" fillId="0" borderId="0" xfId="0" applyFont="1"/>
    <xf numFmtId="43" fontId="0" fillId="0" borderId="0" xfId="1" applyFont="1"/>
    <xf numFmtId="43" fontId="0" fillId="0" borderId="0" xfId="0" applyNumberFormat="1"/>
    <xf numFmtId="9" fontId="0" fillId="0" borderId="0" xfId="3" applyFont="1"/>
    <xf numFmtId="44" fontId="0" fillId="0" borderId="0" xfId="0" applyNumberFormat="1" applyProtection="1">
      <protection hidden="1"/>
    </xf>
    <xf numFmtId="43" fontId="0" fillId="0" borderId="0" xfId="1" applyFont="1" applyProtection="1">
      <protection hidden="1"/>
    </xf>
    <xf numFmtId="164" fontId="0" fillId="0" borderId="0" xfId="1" applyNumberFormat="1" applyFont="1" applyProtection="1">
      <protection hidden="1"/>
    </xf>
    <xf numFmtId="0" fontId="0" fillId="0" borderId="0" xfId="0" applyProtection="1">
      <protection hidden="1"/>
    </xf>
    <xf numFmtId="164" fontId="0" fillId="0" borderId="0" xfId="0" applyNumberFormat="1" applyProtection="1">
      <protection hidden="1"/>
    </xf>
    <xf numFmtId="43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9" fontId="0" fillId="0" borderId="0" xfId="3" applyFont="1" applyProtection="1">
      <protection hidden="1"/>
    </xf>
    <xf numFmtId="44" fontId="0" fillId="0" borderId="0" xfId="2" applyFont="1" applyProtection="1">
      <protection hidden="1"/>
    </xf>
    <xf numFmtId="44" fontId="7" fillId="0" borderId="0" xfId="2" applyFont="1"/>
    <xf numFmtId="0" fontId="7" fillId="0" borderId="0" xfId="0" applyFont="1"/>
    <xf numFmtId="44" fontId="7" fillId="0" borderId="3" xfId="2" applyFont="1" applyBorder="1"/>
    <xf numFmtId="9" fontId="7" fillId="0" borderId="4" xfId="0" applyNumberFormat="1" applyFont="1" applyBorder="1"/>
    <xf numFmtId="44" fontId="7" fillId="0" borderId="9" xfId="2" applyFont="1" applyBorder="1" applyProtection="1">
      <protection hidden="1"/>
    </xf>
    <xf numFmtId="44" fontId="7" fillId="0" borderId="10" xfId="2" applyFont="1" applyBorder="1" applyProtection="1">
      <protection hidden="1"/>
    </xf>
    <xf numFmtId="44" fontId="7" fillId="0" borderId="4" xfId="2" applyFont="1" applyBorder="1" applyProtection="1">
      <protection hidden="1"/>
    </xf>
    <xf numFmtId="44" fontId="7" fillId="0" borderId="3" xfId="2" applyFont="1" applyBorder="1" applyProtection="1">
      <protection hidden="1"/>
    </xf>
    <xf numFmtId="44" fontId="0" fillId="0" borderId="4" xfId="2" applyFont="1" applyBorder="1" applyProtection="1">
      <protection hidden="1"/>
    </xf>
    <xf numFmtId="44" fontId="0" fillId="0" borderId="3" xfId="2" applyFont="1" applyBorder="1" applyProtection="1">
      <protection hidden="1"/>
    </xf>
    <xf numFmtId="44" fontId="4" fillId="0" borderId="8" xfId="2" applyFont="1" applyBorder="1" applyProtection="1">
      <protection hidden="1"/>
    </xf>
    <xf numFmtId="44" fontId="4" fillId="0" borderId="5" xfId="2" applyFont="1" applyBorder="1" applyProtection="1">
      <protection hidden="1"/>
    </xf>
    <xf numFmtId="44" fontId="2" fillId="0" borderId="8" xfId="2" applyFont="1" applyBorder="1" applyProtection="1">
      <protection hidden="1"/>
    </xf>
    <xf numFmtId="44" fontId="2" fillId="0" borderId="5" xfId="2" applyFont="1" applyBorder="1" applyProtection="1">
      <protection hidden="1"/>
    </xf>
    <xf numFmtId="0" fontId="2" fillId="0" borderId="1" xfId="0" applyFont="1" applyBorder="1" applyAlignment="1" applyProtection="1">
      <alignment horizontal="center"/>
      <protection hidden="1"/>
    </xf>
    <xf numFmtId="44" fontId="7" fillId="0" borderId="2" xfId="2" applyFont="1" applyBorder="1"/>
    <xf numFmtId="44" fontId="4" fillId="0" borderId="6" xfId="2" applyFont="1" applyBorder="1" applyProtection="1">
      <protection hidden="1"/>
    </xf>
    <xf numFmtId="44" fontId="4" fillId="0" borderId="3" xfId="2" applyFont="1" applyBorder="1" applyProtection="1">
      <protection hidden="1"/>
    </xf>
    <xf numFmtId="44" fontId="4" fillId="0" borderId="2" xfId="2" applyFont="1" applyBorder="1" applyProtection="1">
      <protection hidden="1"/>
    </xf>
    <xf numFmtId="44" fontId="0" fillId="0" borderId="2" xfId="2" applyFont="1" applyBorder="1" applyProtection="1">
      <protection hidden="1"/>
    </xf>
    <xf numFmtId="44" fontId="2" fillId="0" borderId="6" xfId="2" applyFont="1" applyBorder="1" applyProtection="1">
      <protection hidden="1"/>
    </xf>
    <xf numFmtId="44" fontId="8" fillId="0" borderId="3" xfId="2" applyFont="1" applyBorder="1"/>
    <xf numFmtId="44" fontId="8" fillId="0" borderId="2" xfId="2" applyFont="1" applyBorder="1"/>
    <xf numFmtId="44" fontId="6" fillId="0" borderId="5" xfId="2" applyFont="1" applyBorder="1" applyProtection="1">
      <protection hidden="1"/>
    </xf>
    <xf numFmtId="44" fontId="6" fillId="0" borderId="6" xfId="2" applyFont="1" applyBorder="1" applyProtection="1">
      <protection hidden="1"/>
    </xf>
    <xf numFmtId="44" fontId="8" fillId="0" borderId="5" xfId="2" applyFont="1" applyBorder="1"/>
    <xf numFmtId="44" fontId="8" fillId="0" borderId="6" xfId="2" applyFont="1" applyBorder="1"/>
    <xf numFmtId="44" fontId="0" fillId="0" borderId="5" xfId="2" applyFont="1" applyBorder="1" applyProtection="1">
      <protection hidden="1"/>
    </xf>
    <xf numFmtId="44" fontId="0" fillId="0" borderId="6" xfId="2" applyFont="1" applyBorder="1" applyProtection="1">
      <protection hidden="1"/>
    </xf>
    <xf numFmtId="43" fontId="7" fillId="0" borderId="0" xfId="1" applyFont="1"/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Porcentual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68"/>
  <sheetViews>
    <sheetView showGridLines="0" workbookViewId="0">
      <selection activeCell="E3" sqref="E3"/>
    </sheetView>
  </sheetViews>
  <sheetFormatPr baseColWidth="10" defaultColWidth="11.42578125" defaultRowHeight="15"/>
  <cols>
    <col min="1" max="1" width="5" customWidth="1"/>
    <col min="2" max="2" width="4.7109375" customWidth="1"/>
    <col min="3" max="3" width="4.5703125" customWidth="1"/>
    <col min="4" max="4" width="41.28515625" customWidth="1"/>
  </cols>
  <sheetData>
    <row r="2" spans="2:7" ht="21">
      <c r="B2" s="2" t="s">
        <v>0</v>
      </c>
      <c r="C2" s="2"/>
      <c r="D2" s="2"/>
      <c r="E2" s="2"/>
    </row>
    <row r="3" spans="2:7" ht="21">
      <c r="B3" s="2" t="s">
        <v>40</v>
      </c>
      <c r="C3" s="2"/>
      <c r="D3" s="2"/>
      <c r="E3" s="2"/>
    </row>
    <row r="4" spans="2:7" ht="21">
      <c r="B4" s="2" t="s">
        <v>37</v>
      </c>
      <c r="C4" s="2"/>
      <c r="D4" s="2"/>
      <c r="E4" s="2" t="s">
        <v>38</v>
      </c>
    </row>
    <row r="7" spans="2:7">
      <c r="E7" s="79" t="s">
        <v>36</v>
      </c>
      <c r="F7" s="79"/>
      <c r="G7" s="79"/>
    </row>
    <row r="9" spans="2:7">
      <c r="B9" s="80" t="s">
        <v>1</v>
      </c>
      <c r="C9" s="77"/>
      <c r="D9" s="78"/>
      <c r="E9" s="3">
        <v>2006</v>
      </c>
      <c r="F9" s="3">
        <v>2005</v>
      </c>
      <c r="G9" s="3">
        <v>2004</v>
      </c>
    </row>
    <row r="10" spans="2:7">
      <c r="B10" s="18"/>
      <c r="E10" s="18"/>
      <c r="F10" s="19"/>
      <c r="G10" s="19"/>
    </row>
    <row r="11" spans="2:7">
      <c r="B11" s="16" t="s">
        <v>2</v>
      </c>
      <c r="E11" s="7"/>
      <c r="F11" s="9"/>
      <c r="G11" s="9"/>
    </row>
    <row r="12" spans="2:7">
      <c r="B12" s="7"/>
      <c r="C12" t="s">
        <v>3</v>
      </c>
      <c r="E12" s="48">
        <v>363</v>
      </c>
      <c r="F12" s="48">
        <v>288</v>
      </c>
      <c r="G12" s="61">
        <v>250</v>
      </c>
    </row>
    <row r="13" spans="2:7">
      <c r="B13" s="7"/>
      <c r="C13" t="s">
        <v>4</v>
      </c>
      <c r="E13" s="48">
        <v>68</v>
      </c>
      <c r="F13" s="48">
        <v>51</v>
      </c>
      <c r="G13" s="61">
        <v>41</v>
      </c>
    </row>
    <row r="14" spans="2:7">
      <c r="B14" s="7"/>
      <c r="C14" t="s">
        <v>23</v>
      </c>
      <c r="E14" s="48">
        <v>503</v>
      </c>
      <c r="F14" s="48">
        <v>365</v>
      </c>
      <c r="G14" s="61">
        <v>250</v>
      </c>
    </row>
    <row r="15" spans="2:7">
      <c r="B15" s="7"/>
      <c r="C15" t="s">
        <v>5</v>
      </c>
      <c r="E15" s="48">
        <v>289</v>
      </c>
      <c r="F15" s="48">
        <v>300</v>
      </c>
      <c r="G15" s="61">
        <v>300</v>
      </c>
    </row>
    <row r="16" spans="2:7">
      <c r="B16" s="7"/>
      <c r="E16" s="6"/>
      <c r="F16" s="6"/>
      <c r="G16" s="5"/>
    </row>
    <row r="17" spans="2:7">
      <c r="B17" s="7"/>
      <c r="D17" s="11" t="s">
        <v>6</v>
      </c>
      <c r="E17" s="57">
        <f>SUM(E12:E16)</f>
        <v>1223</v>
      </c>
      <c r="F17" s="57">
        <f>SUM(F12:F16)</f>
        <v>1004</v>
      </c>
      <c r="G17" s="62">
        <f>SUM(G12:G16)</f>
        <v>841</v>
      </c>
    </row>
    <row r="18" spans="2:7">
      <c r="B18" s="7"/>
      <c r="E18" s="6"/>
      <c r="F18" s="6"/>
      <c r="G18" s="5"/>
    </row>
    <row r="19" spans="2:7">
      <c r="B19" s="16" t="s">
        <v>7</v>
      </c>
      <c r="E19" s="6"/>
      <c r="F19" s="6"/>
      <c r="G19" s="5"/>
    </row>
    <row r="20" spans="2:7">
      <c r="B20" s="7"/>
      <c r="C20" t="s">
        <v>8</v>
      </c>
      <c r="E20" s="48">
        <v>1000</v>
      </c>
      <c r="F20" s="48">
        <v>1000</v>
      </c>
      <c r="G20" s="61">
        <v>1000</v>
      </c>
    </row>
    <row r="21" spans="2:7">
      <c r="B21" s="7"/>
      <c r="C21" t="s">
        <v>9</v>
      </c>
      <c r="E21" s="48">
        <v>1072</v>
      </c>
      <c r="F21" s="48">
        <v>903</v>
      </c>
      <c r="G21" s="61">
        <v>850</v>
      </c>
    </row>
    <row r="22" spans="2:7">
      <c r="B22" s="7"/>
      <c r="C22" t="s">
        <v>10</v>
      </c>
      <c r="E22" s="48">
        <v>1866</v>
      </c>
      <c r="F22" s="48">
        <v>1693</v>
      </c>
      <c r="G22" s="61">
        <v>1600</v>
      </c>
    </row>
    <row r="23" spans="2:7">
      <c r="B23" s="7"/>
      <c r="C23" t="s">
        <v>11</v>
      </c>
      <c r="E23" s="48">
        <v>358</v>
      </c>
      <c r="F23" s="48">
        <v>316</v>
      </c>
      <c r="G23" s="61">
        <v>300</v>
      </c>
    </row>
    <row r="24" spans="2:7">
      <c r="B24" s="7"/>
      <c r="C24" t="s">
        <v>12</v>
      </c>
      <c r="E24" s="48">
        <v>275</v>
      </c>
      <c r="F24" s="48">
        <v>314</v>
      </c>
      <c r="G24" s="61">
        <v>320</v>
      </c>
    </row>
    <row r="25" spans="2:7">
      <c r="B25" s="7"/>
      <c r="C25" t="s">
        <v>13</v>
      </c>
      <c r="E25" s="48">
        <v>98</v>
      </c>
      <c r="F25" s="48">
        <v>96</v>
      </c>
      <c r="G25" s="61">
        <v>94</v>
      </c>
    </row>
    <row r="26" spans="2:7">
      <c r="B26" s="7"/>
      <c r="E26" s="6"/>
      <c r="F26" s="6"/>
      <c r="G26" s="5"/>
    </row>
    <row r="27" spans="2:7">
      <c r="B27" s="7"/>
      <c r="D27" s="10" t="s">
        <v>14</v>
      </c>
      <c r="E27" s="63">
        <f>SUM(E20:E26)</f>
        <v>4669</v>
      </c>
      <c r="F27" s="63">
        <f>SUM(F20:F26)</f>
        <v>4322</v>
      </c>
      <c r="G27" s="64">
        <f>SUM(G20:G26)</f>
        <v>4164</v>
      </c>
    </row>
    <row r="28" spans="2:7">
      <c r="B28" s="7"/>
      <c r="E28" s="6"/>
      <c r="F28" s="6"/>
      <c r="G28" s="5"/>
    </row>
    <row r="29" spans="2:7">
      <c r="B29" s="7"/>
      <c r="C29" t="s">
        <v>15</v>
      </c>
      <c r="E29" s="55">
        <f>+F29+'Estado de Resultados'!D19</f>
        <v>2282</v>
      </c>
      <c r="F29" s="55">
        <f>+G29+'Estado de Resultados'!E19</f>
        <v>2043</v>
      </c>
      <c r="G29" s="61">
        <v>1820</v>
      </c>
    </row>
    <row r="30" spans="2:7">
      <c r="B30" s="7"/>
      <c r="E30" s="6"/>
      <c r="F30" s="6"/>
      <c r="G30" s="5"/>
    </row>
    <row r="31" spans="2:7">
      <c r="B31" s="7"/>
      <c r="D31" s="11" t="s">
        <v>16</v>
      </c>
      <c r="E31" s="57">
        <f>+E27-E29</f>
        <v>2387</v>
      </c>
      <c r="F31" s="57">
        <f>+F27-F29</f>
        <v>2279</v>
      </c>
      <c r="G31" s="62">
        <f>+G27-G29</f>
        <v>2344</v>
      </c>
    </row>
    <row r="32" spans="2:7">
      <c r="B32" s="7"/>
      <c r="E32" s="55"/>
      <c r="F32" s="55"/>
      <c r="G32" s="65"/>
    </row>
    <row r="33" spans="2:7">
      <c r="B33" s="17" t="s">
        <v>17</v>
      </c>
      <c r="C33" s="14"/>
      <c r="D33" s="14"/>
      <c r="E33" s="59">
        <f>+E17+E31</f>
        <v>3610</v>
      </c>
      <c r="F33" s="59">
        <f>+F17+F31</f>
        <v>3283</v>
      </c>
      <c r="G33" s="66">
        <f>+G17+G31</f>
        <v>3185</v>
      </c>
    </row>
    <row r="34" spans="2:7">
      <c r="E34" s="4"/>
      <c r="F34" s="4"/>
      <c r="G34" s="4"/>
    </row>
    <row r="35" spans="2:7">
      <c r="E35" s="4"/>
      <c r="F35" s="4"/>
      <c r="G35" s="4"/>
    </row>
    <row r="36" spans="2:7">
      <c r="B36" s="80" t="s">
        <v>18</v>
      </c>
      <c r="C36" s="77"/>
      <c r="D36" s="78"/>
      <c r="E36" s="15">
        <f>+E9</f>
        <v>2006</v>
      </c>
      <c r="F36" s="15">
        <f>+F9</f>
        <v>2005</v>
      </c>
      <c r="G36" s="15">
        <f>+G9</f>
        <v>2004</v>
      </c>
    </row>
    <row r="37" spans="2:7">
      <c r="B37" s="18"/>
      <c r="E37" s="6"/>
      <c r="F37" s="6"/>
      <c r="G37" s="5"/>
    </row>
    <row r="38" spans="2:7">
      <c r="B38" s="16" t="s">
        <v>19</v>
      </c>
      <c r="E38" s="6"/>
      <c r="F38" s="6"/>
      <c r="G38" s="5"/>
    </row>
    <row r="39" spans="2:7">
      <c r="B39" s="7"/>
      <c r="C39" t="s">
        <v>22</v>
      </c>
      <c r="E39" s="48">
        <v>382</v>
      </c>
      <c r="F39" s="48">
        <v>270</v>
      </c>
      <c r="G39" s="61">
        <v>260</v>
      </c>
    </row>
    <row r="40" spans="2:7">
      <c r="B40" s="7"/>
      <c r="C40" t="s">
        <v>20</v>
      </c>
      <c r="E40" s="48">
        <v>79</v>
      </c>
      <c r="F40" s="48">
        <v>99</v>
      </c>
      <c r="G40" s="61">
        <v>102</v>
      </c>
    </row>
    <row r="41" spans="2:7">
      <c r="B41" s="7"/>
      <c r="C41" t="s">
        <v>24</v>
      </c>
      <c r="E41" s="48">
        <v>159</v>
      </c>
      <c r="F41" s="48">
        <v>114</v>
      </c>
      <c r="G41" s="61">
        <v>100</v>
      </c>
    </row>
    <row r="42" spans="2:7">
      <c r="B42" s="7"/>
      <c r="C42" t="s">
        <v>21</v>
      </c>
      <c r="E42" s="48">
        <v>0</v>
      </c>
      <c r="F42" s="48">
        <v>0</v>
      </c>
      <c r="G42" s="61">
        <v>0</v>
      </c>
    </row>
    <row r="43" spans="2:7">
      <c r="B43" s="7"/>
      <c r="E43" s="6"/>
      <c r="F43" s="6"/>
      <c r="G43" s="5"/>
    </row>
    <row r="44" spans="2:7">
      <c r="B44" s="7"/>
      <c r="D44" s="11" t="s">
        <v>25</v>
      </c>
      <c r="E44" s="57">
        <f>SUM(E39:E43)</f>
        <v>620</v>
      </c>
      <c r="F44" s="57">
        <f>SUM(F39:F43)</f>
        <v>483</v>
      </c>
      <c r="G44" s="62">
        <f>SUM(G39:G43)</f>
        <v>462</v>
      </c>
    </row>
    <row r="45" spans="2:7">
      <c r="B45" s="7"/>
      <c r="E45" s="6"/>
      <c r="F45" s="6"/>
      <c r="G45" s="5"/>
    </row>
    <row r="46" spans="2:7">
      <c r="B46" s="16" t="s">
        <v>26</v>
      </c>
      <c r="E46" s="67">
        <v>1023</v>
      </c>
      <c r="F46" s="67">
        <v>967</v>
      </c>
      <c r="G46" s="68">
        <v>980</v>
      </c>
    </row>
    <row r="47" spans="2:7">
      <c r="B47" s="7"/>
      <c r="E47" s="6"/>
      <c r="F47" s="6"/>
      <c r="G47" s="5"/>
    </row>
    <row r="48" spans="2:7">
      <c r="B48" s="17" t="s">
        <v>41</v>
      </c>
      <c r="C48" s="14"/>
      <c r="D48" s="28"/>
      <c r="E48" s="69">
        <f>+E44+E46</f>
        <v>1643</v>
      </c>
      <c r="F48" s="69">
        <f>+F44+F46</f>
        <v>1450</v>
      </c>
      <c r="G48" s="70">
        <f>+G44+G46</f>
        <v>1442</v>
      </c>
    </row>
    <row r="49" spans="2:7">
      <c r="B49" s="8"/>
      <c r="C49" s="8"/>
      <c r="D49" s="21"/>
      <c r="E49" s="27"/>
      <c r="F49" s="27"/>
      <c r="G49" s="27"/>
    </row>
    <row r="50" spans="2:7">
      <c r="B50" s="23"/>
      <c r="C50" s="23"/>
      <c r="D50" s="23"/>
      <c r="E50" s="26"/>
      <c r="F50" s="26"/>
      <c r="G50" s="26"/>
    </row>
    <row r="51" spans="2:7">
      <c r="B51" s="76" t="s">
        <v>32</v>
      </c>
      <c r="C51" s="81"/>
      <c r="D51" s="82"/>
      <c r="E51" s="71">
        <v>0</v>
      </c>
      <c r="F51" s="71">
        <v>0</v>
      </c>
      <c r="G51" s="72">
        <v>0</v>
      </c>
    </row>
    <row r="52" spans="2:7">
      <c r="B52" s="25"/>
      <c r="C52" s="25"/>
      <c r="D52" s="25"/>
      <c r="E52" s="27"/>
      <c r="F52" s="27"/>
      <c r="G52" s="27"/>
    </row>
    <row r="53" spans="2:7">
      <c r="B53" s="23"/>
      <c r="E53" s="26"/>
      <c r="F53" s="26"/>
      <c r="G53" s="26"/>
    </row>
    <row r="54" spans="2:7">
      <c r="B54" s="76" t="s">
        <v>27</v>
      </c>
      <c r="C54" s="77"/>
      <c r="D54" s="78"/>
      <c r="E54" s="12"/>
      <c r="F54" s="12"/>
      <c r="G54" s="13"/>
    </row>
    <row r="55" spans="2:7">
      <c r="B55" s="24"/>
      <c r="C55" s="25"/>
      <c r="D55" s="25"/>
      <c r="E55" s="6"/>
      <c r="F55" s="6"/>
      <c r="G55" s="5"/>
    </row>
    <row r="56" spans="2:7">
      <c r="B56" s="7"/>
      <c r="C56" t="s">
        <v>28</v>
      </c>
      <c r="E56" s="48">
        <v>200</v>
      </c>
      <c r="F56" s="48">
        <v>200</v>
      </c>
      <c r="G56" s="61">
        <v>200</v>
      </c>
    </row>
    <row r="57" spans="2:7">
      <c r="B57" s="7"/>
      <c r="C57" t="s">
        <v>33</v>
      </c>
      <c r="E57" s="48">
        <v>191</v>
      </c>
      <c r="F57" s="48">
        <v>190</v>
      </c>
      <c r="G57" s="61">
        <v>190</v>
      </c>
    </row>
    <row r="58" spans="2:7">
      <c r="B58" s="7"/>
      <c r="C58" t="s">
        <v>29</v>
      </c>
      <c r="E58" s="48">
        <v>324.23</v>
      </c>
      <c r="F58" s="48">
        <v>345.73</v>
      </c>
      <c r="G58" s="61">
        <v>330</v>
      </c>
    </row>
    <row r="59" spans="2:7">
      <c r="B59" s="7"/>
      <c r="C59" t="s">
        <v>30</v>
      </c>
      <c r="E59" s="55">
        <f>+F59+F60</f>
        <v>1097.27</v>
      </c>
      <c r="F59" s="55">
        <f>+G59+G60</f>
        <v>1023</v>
      </c>
      <c r="G59" s="61">
        <v>900</v>
      </c>
    </row>
    <row r="60" spans="2:7">
      <c r="B60" s="7"/>
      <c r="C60" t="s">
        <v>31</v>
      </c>
      <c r="E60" s="55">
        <f>+'Estado de Resultados'!D36</f>
        <v>154.5</v>
      </c>
      <c r="F60" s="55">
        <f>+'Estado de Resultados'!E36</f>
        <v>74.27000000000001</v>
      </c>
      <c r="G60" s="61">
        <v>123</v>
      </c>
    </row>
    <row r="61" spans="2:7">
      <c r="B61" s="7"/>
      <c r="E61" s="55"/>
      <c r="F61" s="55"/>
      <c r="G61" s="5"/>
    </row>
    <row r="62" spans="2:7">
      <c r="B62" s="7"/>
      <c r="D62" s="11" t="s">
        <v>34</v>
      </c>
      <c r="E62" s="57">
        <f>SUM(E56:E60)</f>
        <v>1967</v>
      </c>
      <c r="F62" s="57">
        <f>SUM(F56:F60)</f>
        <v>1833</v>
      </c>
      <c r="G62" s="62">
        <f>SUM(G56:G60)</f>
        <v>1743</v>
      </c>
    </row>
    <row r="63" spans="2:7">
      <c r="B63" s="7"/>
      <c r="E63" s="55"/>
      <c r="F63" s="55"/>
      <c r="G63" s="65"/>
    </row>
    <row r="64" spans="2:7">
      <c r="B64" s="7"/>
      <c r="D64" s="11" t="s">
        <v>35</v>
      </c>
      <c r="E64" s="73">
        <f>+E48+E51+E62</f>
        <v>3610</v>
      </c>
      <c r="F64" s="73">
        <f>+F48+F51+F62</f>
        <v>3283</v>
      </c>
      <c r="G64" s="74">
        <f>+G48+G51+G62</f>
        <v>3185</v>
      </c>
    </row>
    <row r="65" spans="2:7">
      <c r="B65" s="7"/>
      <c r="E65" s="55"/>
      <c r="F65" s="55"/>
      <c r="G65" s="65"/>
    </row>
    <row r="66" spans="2:7">
      <c r="B66" s="22"/>
      <c r="C66" s="23"/>
      <c r="D66" s="23" t="s">
        <v>39</v>
      </c>
      <c r="E66" s="73">
        <f>+E64-E33</f>
        <v>0</v>
      </c>
      <c r="F66" s="73">
        <f>+F64-F33</f>
        <v>0</v>
      </c>
      <c r="G66" s="74">
        <f>+G64-G33</f>
        <v>0</v>
      </c>
    </row>
    <row r="67" spans="2:7">
      <c r="E67" s="1"/>
      <c r="F67" s="1"/>
      <c r="G67" s="1"/>
    </row>
    <row r="68" spans="2:7">
      <c r="D68" t="s">
        <v>93</v>
      </c>
      <c r="E68" s="75">
        <v>50</v>
      </c>
      <c r="F68" s="75">
        <v>50</v>
      </c>
      <c r="G68" s="75">
        <v>50</v>
      </c>
    </row>
  </sheetData>
  <protectedRanges>
    <protectedRange sqref="E12:G15 E20:G25 G29 E39:G42 E46:G46 E51:G51 E56:G58 G59 G60 E68:G68" name="Rango1"/>
  </protectedRanges>
  <mergeCells count="5">
    <mergeCell ref="B54:D54"/>
    <mergeCell ref="E7:G7"/>
    <mergeCell ref="B9:D9"/>
    <mergeCell ref="B36:D36"/>
    <mergeCell ref="B51:D51"/>
  </mergeCells>
  <phoneticPr fontId="0" type="noConversion"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36"/>
  <sheetViews>
    <sheetView showGridLines="0" topLeftCell="A6" workbookViewId="0">
      <selection activeCell="D9" sqref="D9:E9"/>
    </sheetView>
  </sheetViews>
  <sheetFormatPr baseColWidth="10" defaultColWidth="11.42578125" defaultRowHeight="15"/>
  <cols>
    <col min="1" max="1" width="4.28515625" customWidth="1"/>
    <col min="2" max="2" width="4.85546875" customWidth="1"/>
    <col min="3" max="3" width="36.85546875" customWidth="1"/>
    <col min="5" max="5" width="13.140625" customWidth="1"/>
  </cols>
  <sheetData>
    <row r="2" spans="2:5" ht="21">
      <c r="B2" s="2" t="s">
        <v>42</v>
      </c>
      <c r="C2" s="2"/>
    </row>
    <row r="3" spans="2:5" ht="21">
      <c r="B3" s="2" t="s">
        <v>40</v>
      </c>
      <c r="C3" s="2"/>
      <c r="D3" s="2">
        <f>+'Balance General'!E3</f>
        <v>0</v>
      </c>
    </row>
    <row r="4" spans="2:5" ht="21">
      <c r="B4" s="2" t="s">
        <v>37</v>
      </c>
      <c r="C4" s="2"/>
      <c r="D4" s="2" t="str">
        <f>+'Balance General'!E4</f>
        <v>dólares</v>
      </c>
    </row>
    <row r="7" spans="2:5">
      <c r="D7" s="79" t="s">
        <v>36</v>
      </c>
      <c r="E7" s="79"/>
    </row>
    <row r="9" spans="2:5">
      <c r="D9" s="60">
        <f>+'Balance General'!E9</f>
        <v>2006</v>
      </c>
      <c r="E9" s="60">
        <f>+'Balance General'!F9</f>
        <v>2005</v>
      </c>
    </row>
    <row r="11" spans="2:5">
      <c r="B11" s="18" t="s">
        <v>43</v>
      </c>
      <c r="C11" s="29"/>
      <c r="D11" s="50">
        <v>3074</v>
      </c>
      <c r="E11" s="51">
        <v>2567</v>
      </c>
    </row>
    <row r="12" spans="2:5">
      <c r="B12" s="7" t="s">
        <v>44</v>
      </c>
      <c r="C12" s="30"/>
      <c r="D12" s="52">
        <v>2088</v>
      </c>
      <c r="E12" s="53">
        <v>1711</v>
      </c>
    </row>
    <row r="13" spans="2:5">
      <c r="B13" s="7"/>
      <c r="C13" s="30"/>
      <c r="D13" s="54"/>
      <c r="E13" s="55"/>
    </row>
    <row r="14" spans="2:5">
      <c r="B14" s="31" t="s">
        <v>45</v>
      </c>
      <c r="C14" s="32"/>
      <c r="D14" s="56">
        <f>+D11-D12</f>
        <v>986</v>
      </c>
      <c r="E14" s="57">
        <f>+E11-E12</f>
        <v>856</v>
      </c>
    </row>
    <row r="15" spans="2:5">
      <c r="B15" s="7"/>
      <c r="C15" s="30"/>
      <c r="D15" s="54"/>
      <c r="E15" s="55"/>
    </row>
    <row r="16" spans="2:5">
      <c r="B16" s="7" t="s">
        <v>49</v>
      </c>
      <c r="C16" s="30"/>
      <c r="D16" s="52">
        <v>100</v>
      </c>
      <c r="E16" s="53">
        <v>108</v>
      </c>
    </row>
    <row r="17" spans="2:5">
      <c r="B17" s="7" t="s">
        <v>46</v>
      </c>
      <c r="C17" s="30"/>
      <c r="D17" s="52">
        <v>194</v>
      </c>
      <c r="E17" s="53">
        <v>187</v>
      </c>
    </row>
    <row r="18" spans="2:5">
      <c r="B18" s="7" t="s">
        <v>47</v>
      </c>
      <c r="C18" s="30"/>
      <c r="D18" s="52">
        <v>35</v>
      </c>
      <c r="E18" s="53">
        <v>35</v>
      </c>
    </row>
    <row r="19" spans="2:5">
      <c r="B19" s="7" t="s">
        <v>48</v>
      </c>
      <c r="C19" s="30"/>
      <c r="D19" s="52">
        <v>239</v>
      </c>
      <c r="E19" s="53">
        <v>223</v>
      </c>
    </row>
    <row r="20" spans="2:5">
      <c r="B20" s="7"/>
      <c r="C20" s="30"/>
      <c r="D20" s="54"/>
      <c r="E20" s="55"/>
    </row>
    <row r="21" spans="2:5">
      <c r="B21" s="31" t="s">
        <v>50</v>
      </c>
      <c r="C21" s="32"/>
      <c r="D21" s="56">
        <f>+D14-SUM(D16:D19)</f>
        <v>418</v>
      </c>
      <c r="E21" s="57">
        <f>+E14-SUM(E16:E19)</f>
        <v>303</v>
      </c>
    </row>
    <row r="22" spans="2:5">
      <c r="B22" s="7" t="s">
        <v>51</v>
      </c>
      <c r="C22" s="30"/>
      <c r="D22" s="54"/>
      <c r="E22" s="55"/>
    </row>
    <row r="23" spans="2:5">
      <c r="B23" s="7"/>
      <c r="C23" s="30"/>
      <c r="D23" s="54"/>
      <c r="E23" s="55"/>
    </row>
    <row r="24" spans="2:5">
      <c r="B24" s="7" t="s">
        <v>52</v>
      </c>
      <c r="C24" s="30"/>
      <c r="D24" s="52">
        <v>93</v>
      </c>
      <c r="E24" s="53">
        <v>91</v>
      </c>
    </row>
    <row r="25" spans="2:5">
      <c r="B25" s="7" t="s">
        <v>53</v>
      </c>
      <c r="C25" s="30"/>
      <c r="D25" s="52">
        <v>0</v>
      </c>
      <c r="E25" s="53">
        <v>0</v>
      </c>
    </row>
    <row r="26" spans="2:5">
      <c r="B26" s="7"/>
      <c r="C26" s="30"/>
      <c r="D26" s="54"/>
      <c r="E26" s="55"/>
    </row>
    <row r="27" spans="2:5">
      <c r="B27" s="31" t="s">
        <v>54</v>
      </c>
      <c r="C27" s="32"/>
      <c r="D27" s="56">
        <f>+D21-D24+D25</f>
        <v>325</v>
      </c>
      <c r="E27" s="57">
        <f>+E21-E24+E25</f>
        <v>212</v>
      </c>
    </row>
    <row r="28" spans="2:5">
      <c r="B28" s="7"/>
      <c r="C28" s="30"/>
      <c r="D28" s="54"/>
      <c r="E28" s="55"/>
    </row>
    <row r="29" spans="2:5">
      <c r="B29" s="7" t="s">
        <v>55</v>
      </c>
      <c r="C29" s="30"/>
      <c r="D29" s="54">
        <f>+D27*$B$30</f>
        <v>94.25</v>
      </c>
      <c r="E29" s="55">
        <f>+E27*$B$30</f>
        <v>61.48</v>
      </c>
    </row>
    <row r="30" spans="2:5">
      <c r="B30" s="49">
        <v>0.28999999999999998</v>
      </c>
      <c r="C30" s="30" t="s">
        <v>59</v>
      </c>
      <c r="D30" s="54"/>
      <c r="E30" s="55"/>
    </row>
    <row r="31" spans="2:5">
      <c r="B31" s="7"/>
      <c r="C31" s="30"/>
      <c r="D31" s="54"/>
      <c r="E31" s="55"/>
    </row>
    <row r="32" spans="2:5">
      <c r="B32" s="31" t="s">
        <v>56</v>
      </c>
      <c r="C32" s="32"/>
      <c r="D32" s="56">
        <f>+D27-D29</f>
        <v>230.75</v>
      </c>
      <c r="E32" s="57">
        <f>+E27-E29</f>
        <v>150.52000000000001</v>
      </c>
    </row>
    <row r="33" spans="2:5">
      <c r="B33" s="7"/>
      <c r="C33" s="30"/>
      <c r="D33" s="54"/>
      <c r="E33" s="55"/>
    </row>
    <row r="34" spans="2:5">
      <c r="B34" s="7" t="s">
        <v>57</v>
      </c>
      <c r="C34" s="30"/>
      <c r="D34" s="52">
        <v>76.25</v>
      </c>
      <c r="E34" s="53">
        <v>76.25</v>
      </c>
    </row>
    <row r="35" spans="2:5">
      <c r="B35" s="7"/>
      <c r="C35" s="30"/>
      <c r="D35" s="54"/>
      <c r="E35" s="55"/>
    </row>
    <row r="36" spans="2:5">
      <c r="B36" s="17" t="s">
        <v>58</v>
      </c>
      <c r="C36" s="20"/>
      <c r="D36" s="58">
        <f>+D32-D34</f>
        <v>154.5</v>
      </c>
      <c r="E36" s="59">
        <f>+E32-E34</f>
        <v>74.27000000000001</v>
      </c>
    </row>
  </sheetData>
  <sheetProtection password="802A" sheet="1" objects="1" scenarios="1"/>
  <protectedRanges>
    <protectedRange sqref="D11:E12 D16:E19 D24:E25 B30 D34:E34" name="Rango1"/>
  </protectedRanges>
  <mergeCells count="1">
    <mergeCell ref="D7:E7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5"/>
  <sheetViews>
    <sheetView showGridLines="0" topLeftCell="A9" workbookViewId="0">
      <selection activeCell="B21" sqref="B21"/>
    </sheetView>
  </sheetViews>
  <sheetFormatPr baseColWidth="10" defaultColWidth="11.42578125" defaultRowHeight="15"/>
  <cols>
    <col min="1" max="1" width="4.28515625" customWidth="1"/>
    <col min="2" max="2" width="41.42578125" customWidth="1"/>
    <col min="3" max="3" width="11.85546875" customWidth="1"/>
  </cols>
  <sheetData>
    <row r="2" spans="1:5" ht="21">
      <c r="B2" s="2" t="s">
        <v>60</v>
      </c>
      <c r="C2" s="2"/>
    </row>
    <row r="3" spans="1:5" ht="21">
      <c r="B3" s="2" t="s">
        <v>40</v>
      </c>
      <c r="C3" s="2">
        <f>+'Balance General'!E3</f>
        <v>0</v>
      </c>
    </row>
    <row r="4" spans="1:5" ht="21">
      <c r="B4" s="2" t="s">
        <v>37</v>
      </c>
      <c r="C4" s="2" t="str">
        <f>+'Balance General'!E4</f>
        <v>dólares</v>
      </c>
    </row>
    <row r="6" spans="1:5">
      <c r="C6" s="60">
        <f>+'Balance General'!E9</f>
        <v>2006</v>
      </c>
      <c r="D6" s="60">
        <f>+'Balance General'!F9</f>
        <v>2005</v>
      </c>
      <c r="E6" s="60">
        <f>+'Balance General'!G9</f>
        <v>2004</v>
      </c>
    </row>
    <row r="8" spans="1:5">
      <c r="A8" s="33" t="s">
        <v>74</v>
      </c>
    </row>
    <row r="9" spans="1:5">
      <c r="B9" t="s">
        <v>61</v>
      </c>
      <c r="C9" s="37">
        <f>+'Balance General'!E12+'Balance General'!E14+'Balance General'!E15-'Balance General'!E39-'Balance General'!E40-'Balance General'!E42</f>
        <v>694</v>
      </c>
      <c r="D9" s="37">
        <f>+'Balance General'!F12+'Balance General'!F14+'Balance General'!F15-'Balance General'!F39-'Balance General'!F40-'Balance General'!F42</f>
        <v>584</v>
      </c>
      <c r="E9" s="37">
        <f>+'Balance General'!G12+'Balance General'!G14+'Balance General'!G15-'Balance General'!G39-'Balance General'!G40-'Balance General'!G42</f>
        <v>438</v>
      </c>
    </row>
    <row r="10" spans="1:5">
      <c r="B10" t="s">
        <v>75</v>
      </c>
      <c r="C10" s="37">
        <f>+'Balance General'!E31+'Balance General'!E13</f>
        <v>2455</v>
      </c>
      <c r="D10" s="37">
        <f>+'Balance General'!F31+'Balance General'!F13</f>
        <v>2330</v>
      </c>
      <c r="E10" s="37">
        <f>+'Balance General'!G31+'Balance General'!G13</f>
        <v>2385</v>
      </c>
    </row>
    <row r="11" spans="1:5">
      <c r="B11" t="s">
        <v>79</v>
      </c>
      <c r="C11" s="37">
        <f>+C9+C10</f>
        <v>3149</v>
      </c>
      <c r="D11" s="37">
        <f>+D9+D10</f>
        <v>2914</v>
      </c>
      <c r="E11" s="37">
        <f>+E9+E10</f>
        <v>2823</v>
      </c>
    </row>
    <row r="12" spans="1:5">
      <c r="C12" s="37"/>
      <c r="D12" s="37"/>
      <c r="E12" s="37"/>
    </row>
    <row r="13" spans="1:5">
      <c r="B13" t="s">
        <v>76</v>
      </c>
      <c r="C13" s="37">
        <f>+'Balance General'!E41+'Balance General'!E46</f>
        <v>1182</v>
      </c>
      <c r="D13" s="37">
        <f>+'Balance General'!F41+'Balance General'!F46</f>
        <v>1081</v>
      </c>
      <c r="E13" s="37">
        <f>+'Balance General'!G41+'Balance General'!G46</f>
        <v>1080</v>
      </c>
    </row>
    <row r="14" spans="1:5">
      <c r="B14" t="s">
        <v>78</v>
      </c>
      <c r="C14" s="37">
        <f>+'Balance General'!E51</f>
        <v>0</v>
      </c>
      <c r="D14" s="37">
        <f>+'Balance General'!F51</f>
        <v>0</v>
      </c>
      <c r="E14" s="37">
        <f>+'Balance General'!G51</f>
        <v>0</v>
      </c>
    </row>
    <row r="15" spans="1:5">
      <c r="B15" t="s">
        <v>77</v>
      </c>
      <c r="C15" s="37">
        <f>+'Balance General'!E62</f>
        <v>1967</v>
      </c>
      <c r="D15" s="37">
        <f>+'Balance General'!F62</f>
        <v>1833</v>
      </c>
      <c r="E15" s="37">
        <f>+'Balance General'!G62</f>
        <v>1743</v>
      </c>
    </row>
    <row r="16" spans="1:5">
      <c r="C16" s="37">
        <f>+C9+C10-C13-C14-C15</f>
        <v>0</v>
      </c>
      <c r="D16" s="37">
        <f>+D9+D10-D13-D14-D15</f>
        <v>0</v>
      </c>
      <c r="E16" s="37">
        <f>+E9+E10-E13-E14-E15</f>
        <v>0</v>
      </c>
    </row>
    <row r="18" spans="1:5">
      <c r="B18" t="s">
        <v>85</v>
      </c>
      <c r="C18" s="46">
        <v>200</v>
      </c>
      <c r="D18" s="46">
        <v>200</v>
      </c>
      <c r="E18" s="47"/>
    </row>
    <row r="19" spans="1:5">
      <c r="C19" s="1"/>
      <c r="D19" s="1"/>
    </row>
    <row r="20" spans="1:5">
      <c r="A20" s="33" t="s">
        <v>62</v>
      </c>
    </row>
    <row r="21" spans="1:5">
      <c r="B21" t="s">
        <v>63</v>
      </c>
      <c r="C21" s="37">
        <f>+'Balance General'!E17-'Balance General'!E44</f>
        <v>603</v>
      </c>
      <c r="D21" s="37">
        <f>+'Balance General'!F17-'Balance General'!F44</f>
        <v>521</v>
      </c>
      <c r="E21" s="37">
        <f>+'Balance General'!G17-'Balance General'!G44</f>
        <v>379</v>
      </c>
    </row>
    <row r="22" spans="1:5">
      <c r="B22" t="s">
        <v>64</v>
      </c>
      <c r="C22" s="38">
        <f>+'Balance General'!E17/'Balance General'!E44</f>
        <v>1.9725806451612904</v>
      </c>
      <c r="D22" s="38">
        <f>+'Balance General'!F17/'Balance General'!F44</f>
        <v>2.0786749482401654</v>
      </c>
      <c r="E22" s="38">
        <f>+'Balance General'!G17/'Balance General'!G44</f>
        <v>1.8203463203463204</v>
      </c>
    </row>
    <row r="23" spans="1:5">
      <c r="B23" t="s">
        <v>65</v>
      </c>
      <c r="C23" s="38">
        <f>+('Balance General'!E17-'Balance General'!E15)/'Balance General'!E44</f>
        <v>1.5064516129032257</v>
      </c>
      <c r="D23" s="38">
        <f>+('Balance General'!F17-'Balance General'!F15)/'Balance General'!F44</f>
        <v>1.4575569358178053</v>
      </c>
      <c r="E23" s="38">
        <f>+('Balance General'!G17-'Balance General'!G15)/'Balance General'!G44</f>
        <v>1.170995670995671</v>
      </c>
    </row>
    <row r="24" spans="1:5">
      <c r="A24" s="33" t="s">
        <v>67</v>
      </c>
      <c r="C24" s="38"/>
      <c r="D24" s="38"/>
      <c r="E24" s="38"/>
    </row>
    <row r="25" spans="1:5">
      <c r="B25" t="s">
        <v>66</v>
      </c>
      <c r="C25" s="39">
        <f>+('Balance General'!E14*360)/'Estado de Resultados'!D11</f>
        <v>58.906961613532857</v>
      </c>
      <c r="D25" s="39">
        <f>+('Balance General'!F14*360)/'Estado de Resultados'!E11</f>
        <v>51.18815738215816</v>
      </c>
      <c r="E25" s="40"/>
    </row>
    <row r="26" spans="1:5">
      <c r="B26" t="s">
        <v>68</v>
      </c>
      <c r="C26" s="39">
        <f>+('Balance General'!E15*360)/'Estado de Resultados'!D12</f>
        <v>49.827586206896555</v>
      </c>
      <c r="D26" s="39">
        <f>+('Balance General'!F15*360)/'Estado de Resultados'!E12</f>
        <v>63.120981881940388</v>
      </c>
      <c r="E26" s="40"/>
    </row>
    <row r="27" spans="1:5">
      <c r="B27" t="s">
        <v>69</v>
      </c>
      <c r="C27" s="39">
        <f>+('Balance General'!E39*360)/'Estado de Resultados'!D12</f>
        <v>65.862068965517238</v>
      </c>
      <c r="D27" s="39">
        <f>+('Balance General'!F39*360)/'Estado de Resultados'!E12</f>
        <v>56.808883693746346</v>
      </c>
      <c r="E27" s="40"/>
    </row>
    <row r="28" spans="1:5">
      <c r="C28" s="40"/>
      <c r="D28" s="40"/>
      <c r="E28" s="40"/>
    </row>
    <row r="29" spans="1:5">
      <c r="B29" t="s">
        <v>70</v>
      </c>
      <c r="C29" s="41">
        <f>+C25+C26</f>
        <v>108.73454782042941</v>
      </c>
      <c r="D29" s="41">
        <f>+D25+D26</f>
        <v>114.30913926409855</v>
      </c>
      <c r="E29" s="40"/>
    </row>
    <row r="30" spans="1:5">
      <c r="B30" t="s">
        <v>71</v>
      </c>
      <c r="C30" s="41">
        <f>+C29-C27</f>
        <v>42.872478854912174</v>
      </c>
      <c r="D30" s="41">
        <f>+D29-D27</f>
        <v>57.500255570352202</v>
      </c>
      <c r="E30" s="40"/>
    </row>
    <row r="31" spans="1:5">
      <c r="B31" t="s">
        <v>72</v>
      </c>
      <c r="C31" s="42">
        <f>360/C30</f>
        <v>8.3969952196676516</v>
      </c>
      <c r="D31" s="42">
        <f>360/D30</f>
        <v>6.2608417376429921</v>
      </c>
      <c r="E31" s="40"/>
    </row>
    <row r="32" spans="1:5">
      <c r="C32" s="40"/>
      <c r="D32" s="40"/>
      <c r="E32" s="40"/>
    </row>
    <row r="33" spans="1:5">
      <c r="B33" t="s">
        <v>73</v>
      </c>
      <c r="C33" s="43">
        <f>+'Estado de Resultados'!D11/'Análisis de Razones Financieras'!C11</f>
        <v>0.97618291521117817</v>
      </c>
      <c r="D33" s="43">
        <f>+'Estado de Resultados'!E11/'Análisis de Razones Financieras'!D11</f>
        <v>0.88091969800960879</v>
      </c>
      <c r="E33" s="40"/>
    </row>
    <row r="34" spans="1:5">
      <c r="C34" s="43"/>
      <c r="D34" s="43"/>
      <c r="E34" s="40"/>
    </row>
    <row r="35" spans="1:5">
      <c r="A35" s="33" t="s">
        <v>80</v>
      </c>
      <c r="C35" s="40"/>
      <c r="D35" s="40"/>
      <c r="E35" s="40"/>
    </row>
    <row r="36" spans="1:5">
      <c r="B36" t="s">
        <v>81</v>
      </c>
      <c r="C36" s="38">
        <f>+C13/C11</f>
        <v>0.37535725627183231</v>
      </c>
      <c r="D36" s="38">
        <f>+D13/D11</f>
        <v>0.37096774193548387</v>
      </c>
      <c r="E36" s="40"/>
    </row>
    <row r="37" spans="1:5">
      <c r="B37" t="s">
        <v>82</v>
      </c>
      <c r="C37" s="38">
        <f>+C13/(C14+C15)</f>
        <v>0.60091509913573971</v>
      </c>
      <c r="D37" s="38">
        <f>+D13/(D14+D15)</f>
        <v>0.58974358974358976</v>
      </c>
      <c r="E37" s="40"/>
    </row>
    <row r="38" spans="1:5">
      <c r="B38" t="s">
        <v>83</v>
      </c>
      <c r="C38" s="38">
        <f>+'Estado de Resultados'!D27/'Estado de Resultados'!D24</f>
        <v>3.4946236559139785</v>
      </c>
      <c r="D38" s="38">
        <f>+'Estado de Resultados'!E27/'Estado de Resultados'!E24</f>
        <v>2.3296703296703298</v>
      </c>
      <c r="E38" s="40"/>
    </row>
    <row r="39" spans="1:5">
      <c r="B39" t="s">
        <v>84</v>
      </c>
      <c r="C39" s="38">
        <f>+('Estado de Resultados'!D32+'Estado de Resultados'!D19)/('Estado de Resultados'!D24+'Análisis de Razones Financieras'!C18)</f>
        <v>1.6032423208191127</v>
      </c>
      <c r="D39" s="38">
        <f>+('Estado de Resultados'!E32+'Estado de Resultados'!E19)/('Estado de Resultados'!E24+'Análisis de Razones Financieras'!D18)</f>
        <v>1.283573883161512</v>
      </c>
      <c r="E39" s="40"/>
    </row>
    <row r="40" spans="1:5">
      <c r="C40" s="38"/>
      <c r="D40" s="38"/>
      <c r="E40" s="40"/>
    </row>
    <row r="41" spans="1:5">
      <c r="A41" s="33" t="s">
        <v>86</v>
      </c>
      <c r="C41" s="40"/>
      <c r="D41" s="40"/>
      <c r="E41" s="40"/>
    </row>
    <row r="42" spans="1:5">
      <c r="B42" t="s">
        <v>87</v>
      </c>
      <c r="C42" s="38">
        <f>+'Estado de Resultados'!D14/'Estado de Resultados'!D11</f>
        <v>0.32075471698113206</v>
      </c>
      <c r="D42" s="38">
        <f>+'Estado de Resultados'!E14/'Estado de Resultados'!E11</f>
        <v>0.33346318659914298</v>
      </c>
      <c r="E42" s="40"/>
    </row>
    <row r="43" spans="1:5">
      <c r="B43" t="s">
        <v>88</v>
      </c>
      <c r="C43" s="38">
        <f>+'Estado de Resultados'!D32/'Estado de Resultados'!D11</f>
        <v>7.5065061808718289E-2</v>
      </c>
      <c r="D43" s="38">
        <f>+'Estado de Resultados'!E32/'Estado de Resultados'!E11</f>
        <v>5.8636540708998833E-2</v>
      </c>
      <c r="E43" s="40"/>
    </row>
    <row r="44" spans="1:5">
      <c r="B44" t="s">
        <v>89</v>
      </c>
      <c r="C44" s="38">
        <f>+'Estado de Resultados'!D32/'Análisis de Razones Financieras'!C11</f>
        <v>7.3277230866941892E-2</v>
      </c>
      <c r="D44" s="38">
        <f>+'Estado de Resultados'!E32/'Análisis de Razones Financieras'!D11</f>
        <v>5.1654083733699382E-2</v>
      </c>
      <c r="E44" s="40"/>
    </row>
    <row r="45" spans="1:5">
      <c r="B45" t="s">
        <v>90</v>
      </c>
      <c r="C45" s="38">
        <f>+'Estado de Resultados'!D32/'Análisis de Razones Financieras'!C15</f>
        <v>0.11731062531774275</v>
      </c>
      <c r="D45" s="38">
        <f>+'Estado de Resultados'!E32/'Análisis de Razones Financieras'!D15</f>
        <v>8.2116748499727235E-2</v>
      </c>
      <c r="E45" s="40"/>
    </row>
    <row r="46" spans="1:5">
      <c r="C46" s="38"/>
      <c r="D46" s="38"/>
      <c r="E46" s="40"/>
    </row>
    <row r="47" spans="1:5">
      <c r="A47" s="33" t="s">
        <v>91</v>
      </c>
      <c r="C47" s="40"/>
      <c r="D47" s="40"/>
      <c r="E47" s="40"/>
    </row>
    <row r="48" spans="1:5">
      <c r="B48" t="s">
        <v>92</v>
      </c>
      <c r="C48" s="42">
        <f>+'Estado de Resultados'!D32/'Balance General'!E68</f>
        <v>4.6150000000000002</v>
      </c>
      <c r="D48" s="42">
        <f>+'Estado de Resultados'!E32/'Balance General'!F68</f>
        <v>3.0104000000000002</v>
      </c>
      <c r="E48" s="40"/>
    </row>
    <row r="49" spans="1:5">
      <c r="B49" t="s">
        <v>94</v>
      </c>
      <c r="C49" s="38">
        <f>+'Estado de Resultados'!D34/'Estado de Resultados'!D32</f>
        <v>0.3304442036836403</v>
      </c>
      <c r="D49" s="38">
        <f>+'Estado de Resultados'!E34/'Estado de Resultados'!E32</f>
        <v>0.50657719904331644</v>
      </c>
      <c r="E49" s="40"/>
    </row>
    <row r="50" spans="1:5">
      <c r="B50" t="s">
        <v>95</v>
      </c>
      <c r="C50" s="44">
        <f>+C51/C52</f>
        <v>0.38124999999999998</v>
      </c>
      <c r="D50" s="44">
        <f>+('Estado de Resultados'!E34/'Balance General'!F68)/('Balance General'!F56/'Balance General'!F68)</f>
        <v>0.38124999999999998</v>
      </c>
      <c r="E50" s="40"/>
    </row>
    <row r="51" spans="1:5">
      <c r="B51" t="s">
        <v>96</v>
      </c>
      <c r="C51" s="42">
        <f>+'Estado de Resultados'!D34/'Balance General'!E68</f>
        <v>1.5249999999999999</v>
      </c>
      <c r="D51" s="42">
        <f>+'Estado de Resultados'!E34/'Balance General'!F68</f>
        <v>1.5249999999999999</v>
      </c>
      <c r="E51" s="40"/>
    </row>
    <row r="52" spans="1:5">
      <c r="B52" t="s">
        <v>97</v>
      </c>
      <c r="C52" s="45">
        <f>+'Balance General'!E56/'Balance General'!E68</f>
        <v>4</v>
      </c>
      <c r="D52" s="45">
        <f>+'Balance General'!F56/'Balance General'!F68</f>
        <v>4</v>
      </c>
      <c r="E52" s="40"/>
    </row>
    <row r="53" spans="1:5">
      <c r="B53" t="s">
        <v>98</v>
      </c>
      <c r="C53" s="42">
        <f>1-C49</f>
        <v>0.66955579631635964</v>
      </c>
      <c r="D53" s="42">
        <f>1-D49</f>
        <v>0.49342280095668356</v>
      </c>
      <c r="E53" s="40"/>
    </row>
    <row r="54" spans="1:5">
      <c r="C54" s="40"/>
      <c r="D54" s="40"/>
      <c r="E54" s="40"/>
    </row>
    <row r="55" spans="1:5">
      <c r="A55" s="33" t="s">
        <v>99</v>
      </c>
      <c r="C55" s="45">
        <f>+SUM('Estado de Resultados'!D16:D19)/'Análisis de Razones Financieras'!C42</f>
        <v>1770.8235294117649</v>
      </c>
      <c r="D55" s="45">
        <f>+SUM('Estado de Resultados'!E16:E19)/'Análisis de Razones Financieras'!D42</f>
        <v>1658.3539719626167</v>
      </c>
      <c r="E55" s="40"/>
    </row>
  </sheetData>
  <sheetProtection password="802A" sheet="1" objects="1" scenarios="1"/>
  <protectedRanges>
    <protectedRange sqref="C18:E18" name="Rango1"/>
  </protectedRanges>
  <phoneticPr fontId="0" type="noConversion"/>
  <pageMargins left="0.70866141732283472" right="0.70866141732283472" top="0.74803149606299213" bottom="0.74803149606299213" header="0.31496062992125984" footer="0.31496062992125984"/>
  <pageSetup scale="8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5"/>
  <sheetViews>
    <sheetView showGridLines="0" tabSelected="1" workbookViewId="0"/>
  </sheetViews>
  <sheetFormatPr baseColWidth="10" defaultColWidth="11.42578125" defaultRowHeight="15"/>
  <cols>
    <col min="1" max="1" width="4.28515625" customWidth="1"/>
    <col min="2" max="2" width="41.42578125" customWidth="1"/>
    <col min="3" max="3" width="11.85546875" customWidth="1"/>
  </cols>
  <sheetData>
    <row r="2" spans="1:5" ht="21">
      <c r="B2" s="2" t="s">
        <v>60</v>
      </c>
      <c r="C2" s="2"/>
    </row>
    <row r="3" spans="1:5" ht="21">
      <c r="B3" s="2" t="s">
        <v>40</v>
      </c>
      <c r="C3" s="2">
        <f>+'Balance General'!E3</f>
        <v>0</v>
      </c>
    </row>
    <row r="4" spans="1:5" ht="21">
      <c r="B4" s="2" t="s">
        <v>37</v>
      </c>
      <c r="C4" s="2" t="str">
        <f>+'Balance General'!E4</f>
        <v>dólares</v>
      </c>
    </row>
    <row r="6" spans="1:5">
      <c r="C6" s="60">
        <f>+'Balance General'!E9</f>
        <v>2006</v>
      </c>
      <c r="D6" s="60">
        <f>+'Balance General'!F9</f>
        <v>2005</v>
      </c>
      <c r="E6" s="60">
        <f>+'Balance General'!G9</f>
        <v>2004</v>
      </c>
    </row>
    <row r="8" spans="1:5">
      <c r="A8" s="33" t="s">
        <v>100</v>
      </c>
    </row>
    <row r="9" spans="1:5">
      <c r="B9" t="s">
        <v>101</v>
      </c>
      <c r="C9" s="34">
        <f>+'Estado de Resultados'!D14/'Estado de Resultados'!D21</f>
        <v>2.3588516746411483</v>
      </c>
      <c r="D9" s="34">
        <f>+'Estado de Resultados'!E14/'Estado de Resultados'!E21</f>
        <v>2.8250825082508251</v>
      </c>
    </row>
    <row r="10" spans="1:5">
      <c r="B10" t="s">
        <v>102</v>
      </c>
      <c r="C10" s="34">
        <f>+'Estado de Resultados'!D21/'Estado de Resultados'!D27</f>
        <v>1.2861538461538462</v>
      </c>
      <c r="D10" s="34">
        <f>+'Estado de Resultados'!E21/'Estado de Resultados'!E27</f>
        <v>1.429245283018868</v>
      </c>
    </row>
    <row r="11" spans="1:5">
      <c r="B11" t="s">
        <v>103</v>
      </c>
      <c r="C11" s="34">
        <f>+'Estado de Resultados'!D14/'Estado de Resultados'!D27</f>
        <v>3.0338461538461536</v>
      </c>
      <c r="D11" s="34">
        <f>+'Estado de Resultados'!E14/'Estado de Resultados'!E27</f>
        <v>4.0377358490566042</v>
      </c>
    </row>
    <row r="12" spans="1:5">
      <c r="C12" s="35"/>
      <c r="D12" s="35"/>
    </row>
    <row r="13" spans="1:5">
      <c r="A13" s="33" t="s">
        <v>104</v>
      </c>
      <c r="C13" s="36" t="str">
        <f>IF(('Estado de Resultados'!D19+'Estado de Resultados'!D32)/('Análisis de Razones Financieras'!C9-('Estado de Resultados'!D32*'Plan Fin. y Admon. Capital T'!C11))&gt;0,('Estado de Resultados'!D19+'Estado de Resultados'!D32)/('Análisis de Razones Financieras'!C9-('Estado de Resultados'!D32*'Plan Fin. y Admon. Capital T'!C11)),"NO EXISTE")</f>
        <v>NO EXISTE</v>
      </c>
      <c r="D13" s="36" t="str">
        <f>IF(('Estado de Resultados'!E19+'Estado de Resultados'!E32)/('Análisis de Razones Financieras'!D9-('Estado de Resultados'!E32*'Plan Fin. y Admon. Capital T'!D11))&gt;0,('Estado de Resultados'!E19+'Estado de Resultados'!E32)/('Análisis de Razones Financieras'!D9-('Estado de Resultados'!E32*'Plan Fin. y Admon. Capital T'!D11)),"NO EXISTE")</f>
        <v>NO EXISTE</v>
      </c>
    </row>
    <row r="15" spans="1:5">
      <c r="A15" s="33"/>
    </row>
  </sheetData>
  <sheetProtection password="802A" sheet="1" objects="1" scenarios="1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Balance General</vt:lpstr>
      <vt:lpstr>Estado de Resultados</vt:lpstr>
      <vt:lpstr>Análisis de Razones Financieras</vt:lpstr>
      <vt:lpstr>Plan Fin. y Admon. Capital T</vt:lpstr>
    </vt:vector>
  </TitlesOfParts>
  <Company>Asesor Profesional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de Jesus Gonzalez Serna</dc:creator>
  <cp:lastModifiedBy>Mtro. José de Jesús González Serna</cp:lastModifiedBy>
  <cp:lastPrinted>2008-08-20T16:30:15Z</cp:lastPrinted>
  <dcterms:created xsi:type="dcterms:W3CDTF">2008-08-07T15:34:29Z</dcterms:created>
  <dcterms:modified xsi:type="dcterms:W3CDTF">2010-10-11T22:01:48Z</dcterms:modified>
</cp:coreProperties>
</file>