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6_4.bin" ContentType="application/vnd.openxmlformats-officedocument.oleObject"/>
  <Override PartName="/xl/embeddings/oleObject_6_5.bin" ContentType="application/vnd.openxmlformats-officedocument.oleObject"/>
  <Override PartName="/xl/embeddings/oleObject_6_6.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Override PartName="/xl/embeddings/oleObject_9_4.bin" ContentType="application/vnd.openxmlformats-officedocument.oleObject"/>
  <Override PartName="/xl/embeddings/oleObject_9_5.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embeddings/oleObject_11_2.bin" ContentType="application/vnd.openxmlformats-officedocument.oleObject"/>
  <Override PartName="/xl/embeddings/oleObject_11_3.bin" ContentType="application/vnd.openxmlformats-officedocument.oleObject"/>
  <Override PartName="/xl/embeddings/oleObject_11_4.bin" ContentType="application/vnd.openxmlformats-officedocument.oleObject"/>
  <Override PartName="/xl/embeddings/oleObject_11_5.bin" ContentType="application/vnd.openxmlformats-officedocument.oleObject"/>
  <Override PartName="/xl/embeddings/oleObject_11_6.bin" ContentType="application/vnd.openxmlformats-officedocument.oleObject"/>
  <Override PartName="/xl/embeddings/oleObject_11_7.bin" ContentType="application/vnd.openxmlformats-officedocument.oleObject"/>
  <Override PartName="/xl/embeddings/oleObject_11_8.bin" ContentType="application/vnd.openxmlformats-officedocument.oleObject"/>
  <Override PartName="/xl/embeddings/oleObject_11_9.bin" ContentType="application/vnd.openxmlformats-officedocument.oleObject"/>
  <Override PartName="/xl/embeddings/oleObject_11_10.bin" ContentType="application/vnd.openxmlformats-officedocument.oleObject"/>
  <Override PartName="/xl/embeddings/oleObject_13_0.bin" ContentType="application/vnd.openxmlformats-officedocument.oleObject"/>
  <Override PartName="/xl/embeddings/oleObject_13_1.bin" ContentType="application/vnd.openxmlformats-officedocument.oleObject"/>
  <Override PartName="/xl/embeddings/oleObject_13_2.bin" ContentType="application/vnd.openxmlformats-officedocument.oleObject"/>
  <Override PartName="/xl/embeddings/oleObject_16_0.bin" ContentType="application/vnd.openxmlformats-officedocument.oleObject"/>
  <Override PartName="/xl/embeddings/oleObject_16_1.bin" ContentType="application/vnd.openxmlformats-officedocument.oleObject"/>
  <Override PartName="/xl/embeddings/oleObject_16_2.bin" ContentType="application/vnd.openxmlformats-officedocument.oleObject"/>
  <Override PartName="/xl/embeddings/oleObject_1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5240" windowHeight="8565" tabRatio="933" activeTab="0"/>
  </bookViews>
  <sheets>
    <sheet name="Índice" sheetId="1" r:id="rId1"/>
    <sheet name="Ejercicios" sheetId="2" r:id="rId2"/>
    <sheet name="Rta_4.1" sheetId="3" r:id="rId3"/>
    <sheet name="Rta_4.2" sheetId="4" r:id="rId4"/>
    <sheet name="Rta_4.3" sheetId="5" r:id="rId5"/>
    <sheet name="Rta_4.4" sheetId="6" r:id="rId6"/>
    <sheet name="Rta_4.5" sheetId="7" r:id="rId7"/>
    <sheet name="Rta_4.6" sheetId="8" r:id="rId8"/>
    <sheet name="Rta_4.7" sheetId="9" r:id="rId9"/>
    <sheet name="Rta_4.8" sheetId="10" r:id="rId10"/>
    <sheet name="Rta_4.9" sheetId="11" r:id="rId11"/>
    <sheet name="Rta_4.10" sheetId="12" r:id="rId12"/>
    <sheet name="Rta_4.11" sheetId="13" r:id="rId13"/>
    <sheet name="Rta_4.12" sheetId="14" r:id="rId14"/>
    <sheet name="Rta_4.13" sheetId="15" r:id="rId15"/>
    <sheet name="Rta_4.14" sheetId="16" r:id="rId16"/>
    <sheet name="Rta_4.15" sheetId="17" r:id="rId17"/>
    <sheet name="Rta4.16" sheetId="18" r:id="rId18"/>
    <sheet name="Rta4.17" sheetId="19" r:id="rId19"/>
    <sheet name="Rta_4.18" sheetId="20" r:id="rId20"/>
    <sheet name="Rta_4.19" sheetId="21" r:id="rId21"/>
    <sheet name="Rta_4.20" sheetId="22" r:id="rId22"/>
    <sheet name="Ap_4.A.1" sheetId="23" r:id="rId23"/>
    <sheet name="Ap_4.A.2" sheetId="24" r:id="rId24"/>
    <sheet name="Ap_4.A.3" sheetId="25" r:id="rId25"/>
    <sheet name="Ap_4.A.4" sheetId="26" r:id="rId26"/>
    <sheet name="Ap_4.A.5" sheetId="27" r:id="rId27"/>
    <sheet name="Ap_4.A.6" sheetId="28" r:id="rId28"/>
    <sheet name="Fuentes" sheetId="29" r:id="rId29"/>
  </sheets>
  <definedNames>
    <definedName name="_xlnm.Print_Area" localSheetId="22">'Ap_4.A.1'!$A$1:$J$73</definedName>
    <definedName name="_xlnm.Print_Area" localSheetId="23">'Ap_4.A.2'!$A$1:$N$69</definedName>
    <definedName name="_xlnm.Print_Area" localSheetId="24">'Ap_4.A.3'!$A$1:$M$69</definedName>
    <definedName name="_xlnm.Print_Area" localSheetId="25">'Ap_4.A.4'!$A$1:$K$77</definedName>
    <definedName name="_xlnm.Print_Area" localSheetId="26">'Ap_4.A.5'!$A$1:$N$61</definedName>
    <definedName name="_xlnm.Print_Area" localSheetId="27">'Ap_4.A.6'!$A$1:$K$41</definedName>
    <definedName name="_xlnm.Print_Area" localSheetId="1">'Ejercicios'!$A$1:$O$276</definedName>
    <definedName name="_xlnm.Print_Area" localSheetId="28">'Fuentes'!$A$1:$L$67</definedName>
    <definedName name="_xlnm.Print_Area" localSheetId="0">'Índice'!$A$1:$J$42</definedName>
    <definedName name="_xlnm.Print_Area" localSheetId="2">'Rta_4.1'!$A$1:$O$64</definedName>
    <definedName name="_xlnm.Print_Area" localSheetId="11">'Rta_4.10'!$A$1:$K$124</definedName>
    <definedName name="_xlnm.Print_Area" localSheetId="12">'Rta_4.11'!$A$1:$K$34</definedName>
    <definedName name="_xlnm.Print_Area" localSheetId="13">'Rta_4.12'!$A$1:$K$22</definedName>
    <definedName name="_xlnm.Print_Area" localSheetId="14">'Rta_4.13'!$A$1:$L$51</definedName>
    <definedName name="_xlnm.Print_Area" localSheetId="15">'Rta_4.14'!$A$1:$L$55</definedName>
    <definedName name="_xlnm.Print_Area" localSheetId="16">'Rta_4.15'!$A$1:$N$49</definedName>
    <definedName name="_xlnm.Print_Area" localSheetId="19">'Rta_4.18'!$A$1:$K$41</definedName>
    <definedName name="_xlnm.Print_Area" localSheetId="20">'Rta_4.19'!$A$1:$L$42</definedName>
    <definedName name="_xlnm.Print_Area" localSheetId="3">'Rta_4.2'!$A$1:$I$28</definedName>
    <definedName name="_xlnm.Print_Area" localSheetId="21">'Rta_4.20'!$A$1:$M$26</definedName>
    <definedName name="_xlnm.Print_Area" localSheetId="4">'Rta_4.3'!$A$1:$Y$23</definedName>
    <definedName name="_xlnm.Print_Area" localSheetId="5">'Rta_4.4'!$A$1:$K$40</definedName>
    <definedName name="_xlnm.Print_Area" localSheetId="6">'Rta_4.5'!$A$1:$K$73</definedName>
    <definedName name="_xlnm.Print_Area" localSheetId="7">'Rta_4.6'!$A$1:$I$29</definedName>
    <definedName name="_xlnm.Print_Area" localSheetId="8">'Rta_4.7'!$A$1:$L$12</definedName>
    <definedName name="_xlnm.Print_Area" localSheetId="9">'Rta_4.8'!$A$1:$K$46</definedName>
    <definedName name="_xlnm.Print_Area" localSheetId="10">'Rta_4.9'!$A$1:$O$28</definedName>
    <definedName name="_xlnm.Print_Area" localSheetId="17">'Rta4.16'!$A$1:$K$57</definedName>
    <definedName name="_xlnm.Print_Area" localSheetId="18">'Rta4.17'!$A$1:$O$43</definedName>
    <definedName name="_xlnm.Print_Titles" localSheetId="1">'Ejercicios'!$2:$7</definedName>
    <definedName name="_xlnm.Print_Titles" localSheetId="11">'Rta_4.10'!$1:$7</definedName>
  </definedNames>
  <calcPr fullCalcOnLoad="1"/>
</workbook>
</file>

<file path=xl/sharedStrings.xml><?xml version="1.0" encoding="utf-8"?>
<sst xmlns="http://schemas.openxmlformats.org/spreadsheetml/2006/main" count="1138" uniqueCount="632">
  <si>
    <t>Precios unitarios</t>
  </si>
  <si>
    <t>Índices de volumen</t>
  </si>
  <si>
    <t>Ponderación</t>
  </si>
  <si>
    <t xml:space="preserve">Junio de </t>
  </si>
  <si>
    <t>Alimentos</t>
  </si>
  <si>
    <t>Vivienda</t>
  </si>
  <si>
    <t>Salud</t>
  </si>
  <si>
    <t>Cultura, diversión y esparcimiento</t>
  </si>
  <si>
    <t>Varios</t>
  </si>
  <si>
    <t>Educación</t>
  </si>
  <si>
    <t>IPL i/0: Ventas a precios constantes</t>
  </si>
  <si>
    <t>Variación de precios empresa</t>
  </si>
  <si>
    <t>Variación volúmen ventas empresa</t>
  </si>
  <si>
    <t>Sueldo por obrero</t>
  </si>
  <si>
    <t>Índice de sueldos nominales</t>
  </si>
  <si>
    <t>Índices de precios</t>
  </si>
  <si>
    <t>A</t>
  </si>
  <si>
    <t>B</t>
  </si>
  <si>
    <t>C</t>
  </si>
  <si>
    <t>Índice empleo obrero</t>
  </si>
  <si>
    <t>Índice volumen producción</t>
  </si>
  <si>
    <t>Índice de poder de compra salarios</t>
  </si>
  <si>
    <t>Índice               de productividad</t>
  </si>
  <si>
    <t>Variación porcentual anual</t>
  </si>
  <si>
    <t>Procedencia de los bienes</t>
  </si>
  <si>
    <t>Producidos y</t>
  </si>
  <si>
    <t>Importados</t>
  </si>
  <si>
    <t xml:space="preserve"> Exportados</t>
  </si>
  <si>
    <t>Consumo</t>
  </si>
  <si>
    <t xml:space="preserve">Formación </t>
  </si>
  <si>
    <t>Materiales de</t>
  </si>
  <si>
    <t>Fin de:</t>
  </si>
  <si>
    <t>consumidos</t>
  </si>
  <si>
    <t>sin café</t>
  </si>
  <si>
    <t>de capital</t>
  </si>
  <si>
    <t>construcción</t>
  </si>
  <si>
    <t>Índice base</t>
  </si>
  <si>
    <t>Var.</t>
  </si>
  <si>
    <t>Dic. 1970</t>
  </si>
  <si>
    <t>Dic. 1990</t>
  </si>
  <si>
    <t>Jun. 1999</t>
  </si>
  <si>
    <t>Dic. 1952</t>
  </si>
  <si>
    <t>Fuente. Banco de la República. Estudios Económicos.</t>
  </si>
  <si>
    <t>Base Junio 1999 =100</t>
  </si>
  <si>
    <t>Promedio</t>
  </si>
  <si>
    <t>Cantidades de</t>
  </si>
  <si>
    <t>Precios de</t>
  </si>
  <si>
    <t>Colombia</t>
  </si>
  <si>
    <t>Estados Unidos</t>
  </si>
  <si>
    <t>Japón</t>
  </si>
  <si>
    <t>Venezuela</t>
  </si>
  <si>
    <t>Tasa de cambio por dólar</t>
  </si>
  <si>
    <t>Canadá</t>
  </si>
  <si>
    <t>1/ El total incluye bienes producidos y consumidos internamente y los importados.</t>
  </si>
  <si>
    <t>Base: promedio geométrico 1994=100, promedios móviles de orden 12</t>
  </si>
  <si>
    <t>Ponderaciones: Promedios móviles de orden 12</t>
  </si>
  <si>
    <t xml:space="preserve">Junio </t>
  </si>
  <si>
    <t>1/ Promedio geométrico.</t>
  </si>
  <si>
    <t>2/ Variación porcentual anual del último mes disponible.</t>
  </si>
  <si>
    <t>Fuente: www.dane.gov.co y Metodología de construcción del IPC-98, mimeo DANE.</t>
  </si>
  <si>
    <t>Vestuario y calzado</t>
  </si>
  <si>
    <t>Transporte y comunicaciones</t>
  </si>
  <si>
    <t>Ponderación ajustada</t>
  </si>
  <si>
    <t>(2000 = 100)</t>
  </si>
  <si>
    <r>
      <t>1,0278/ITCU</t>
    </r>
    <r>
      <rPr>
        <b/>
        <vertAlign val="subscript"/>
        <sz val="10"/>
        <rFont val="Times New Roman"/>
        <family val="1"/>
      </rPr>
      <t>j</t>
    </r>
  </si>
  <si>
    <r>
      <t>w</t>
    </r>
    <r>
      <rPr>
        <b/>
        <vertAlign val="subscript"/>
        <sz val="10"/>
        <rFont val="Times New Roman"/>
        <family val="1"/>
      </rPr>
      <t>j</t>
    </r>
  </si>
  <si>
    <t>Totales</t>
  </si>
  <si>
    <t>Misceláneo</t>
  </si>
  <si>
    <t>Gastos Varios</t>
  </si>
  <si>
    <t>Vestuario y Calzado</t>
  </si>
  <si>
    <t>c)</t>
  </si>
  <si>
    <t>d)</t>
  </si>
  <si>
    <t>1982=100</t>
  </si>
  <si>
    <t>Valor 82</t>
  </si>
  <si>
    <t>Cantidades Paasche 82</t>
  </si>
  <si>
    <t>Precios Paasche 82</t>
  </si>
  <si>
    <t>Indices simples de precios</t>
  </si>
  <si>
    <t>Variaciones</t>
  </si>
  <si>
    <t>2003/2002</t>
  </si>
  <si>
    <t>Precios relativos alimentos</t>
  </si>
  <si>
    <t>Variacion promedio</t>
  </si>
  <si>
    <t xml:space="preserve">Diferente de </t>
  </si>
  <si>
    <t xml:space="preserve"> IPC sin alimentos</t>
  </si>
  <si>
    <t>Total sin alimentos</t>
  </si>
  <si>
    <t>Precios relativos alimentos/resto</t>
  </si>
  <si>
    <t>ITCR</t>
  </si>
  <si>
    <t>Variacion</t>
  </si>
  <si>
    <t>P81 Q83</t>
  </si>
  <si>
    <t>P82 Q81</t>
  </si>
  <si>
    <t>P82 Q82</t>
  </si>
  <si>
    <t>P82 Q83</t>
  </si>
  <si>
    <t>P81 Q81</t>
  </si>
  <si>
    <t>P83 Q81</t>
  </si>
  <si>
    <t xml:space="preserve"> P81 Q82</t>
  </si>
  <si>
    <t>P83 Q82</t>
  </si>
  <si>
    <t>P83 Q83</t>
  </si>
  <si>
    <t>Cálculo de los Indices</t>
  </si>
  <si>
    <t>Vestuario</t>
  </si>
  <si>
    <t>Valor de las ventas</t>
  </si>
  <si>
    <t>Inflación esperada</t>
  </si>
  <si>
    <t>Crecimiento esperado de la industria</t>
  </si>
  <si>
    <t>Crecimiento conjunto</t>
  </si>
  <si>
    <t>q82p83</t>
  </si>
  <si>
    <t>q82p82</t>
  </si>
  <si>
    <t>IPL83/82</t>
  </si>
  <si>
    <t>Demostración</t>
  </si>
  <si>
    <t>Variación</t>
  </si>
  <si>
    <t>Para mirar la evolución de las cantidades debería calcularse la relación entre los dos índices, es decir,</t>
  </si>
  <si>
    <t>En el caso de índices Laspayres:</t>
  </si>
  <si>
    <t>y</t>
  </si>
  <si>
    <t>El índice agregado, también de forma Laspayres debe ser</t>
  </si>
  <si>
    <t xml:space="preserve">de donde se sigue que </t>
  </si>
  <si>
    <t>tomando las sumatorias para todas la observaciones A y todas las observaciones B, que equivale a la fórmula del índice de Laspayres.</t>
  </si>
  <si>
    <t>En cambio, si se parte de índices de Paasche</t>
  </si>
  <si>
    <t>Las ponderaciones deben darse con relación a los valores del período corriente:</t>
  </si>
  <si>
    <t>Y por consiguiente el índice agregado será:</t>
  </si>
  <si>
    <t>cuya forma no corresponde a la de ningún índice usual.</t>
  </si>
  <si>
    <t>La propiedad de reversibilidad requiere que,</t>
  </si>
  <si>
    <t>Lo cual se cumple en los índices Fisher, como se ve en el caso de los índices de precios:</t>
  </si>
  <si>
    <t>La propiedad de transitividad se cumple cuando</t>
  </si>
  <si>
    <t>Como se aprecia enseguida, los índices de Fisher no cumplen esta propiedad (tampoco los de Laspayres o Paasche):</t>
  </si>
  <si>
    <t>La propiedad de descomposición de valor implica que</t>
  </si>
  <si>
    <t xml:space="preserve">Para los índices de Fischer esta propiedad se cumple, puesto que </t>
  </si>
  <si>
    <t>donde, A, Alimentos; B, Vivienda; C, Vestuario; D, Salud; E, Educación, F, Cultura…, G, Transporte; H, Varios, lo que equivale a:</t>
  </si>
  <si>
    <t xml:space="preserve">para </t>
  </si>
  <si>
    <t xml:space="preserve"> alimentos.</t>
  </si>
  <si>
    <t>A partir de esta fórmula se obtiene:</t>
  </si>
  <si>
    <t>Puede aplicarse directamente la expresión</t>
  </si>
  <si>
    <t>País</t>
  </si>
  <si>
    <t>$</t>
  </si>
  <si>
    <t>Argentina</t>
  </si>
  <si>
    <t>Peso</t>
  </si>
  <si>
    <t>2.50</t>
  </si>
  <si>
    <t>Australia</t>
  </si>
  <si>
    <t>A$</t>
  </si>
  <si>
    <t>Brasil</t>
  </si>
  <si>
    <t>Real</t>
  </si>
  <si>
    <t>3.60</t>
  </si>
  <si>
    <t>Reino Unido</t>
  </si>
  <si>
    <t>£</t>
  </si>
  <si>
    <t>Canada</t>
  </si>
  <si>
    <t>C$</t>
  </si>
  <si>
    <t>Chile</t>
  </si>
  <si>
    <t>1,400</t>
  </si>
  <si>
    <t>China</t>
  </si>
  <si>
    <t>Yuan</t>
  </si>
  <si>
    <t>5,700</t>
  </si>
  <si>
    <t>Costa Rica</t>
  </si>
  <si>
    <t>Colon</t>
  </si>
  <si>
    <t>Dinamarca</t>
  </si>
  <si>
    <t>DKr</t>
  </si>
  <si>
    <t>Republica Dominicana</t>
  </si>
  <si>
    <t>50.00</t>
  </si>
  <si>
    <t>Euro area</t>
  </si>
  <si>
    <t>€</t>
  </si>
  <si>
    <t>Guatemala</t>
  </si>
  <si>
    <t>Quetzal</t>
  </si>
  <si>
    <t>16.00</t>
  </si>
  <si>
    <t>Jamaica</t>
  </si>
  <si>
    <t>Jamaican$</t>
  </si>
  <si>
    <t>¥</t>
  </si>
  <si>
    <t>Dirham</t>
  </si>
  <si>
    <t>México</t>
  </si>
  <si>
    <t>21.90</t>
  </si>
  <si>
    <t>Perú</t>
  </si>
  <si>
    <t>New Sol</t>
  </si>
  <si>
    <t>8.50</t>
  </si>
  <si>
    <t>Rusia</t>
  </si>
  <si>
    <t>Rouble</t>
  </si>
  <si>
    <t>Arabia Saudita</t>
  </si>
  <si>
    <t>Riyal</t>
  </si>
  <si>
    <r>
      <t xml:space="preserve">Banco Mundial, World Development Indicators 2003, Washington, DC, 2003. Incluye cálculos del PIB en dólares de paridad. Se encuentra disponible en: </t>
    </r>
    <r>
      <rPr>
        <b/>
        <u val="single"/>
        <sz val="10"/>
        <color indexed="12"/>
        <rFont val="Times New Roman"/>
        <family val="1"/>
      </rPr>
      <t>http://www.worldbank.org/data/wdi2003/</t>
    </r>
  </si>
  <si>
    <t xml:space="preserve">Índice de precios al consumidor - ingresos medios 1954 -2007 </t>
  </si>
  <si>
    <r>
      <t xml:space="preserve">Fuente: 1987-2003: </t>
    </r>
    <r>
      <rPr>
        <i/>
        <sz val="7"/>
        <rFont val="Times New Roman"/>
        <family val="1"/>
      </rPr>
      <t>Revista del Banco de la República</t>
    </r>
    <r>
      <rPr>
        <sz val="7"/>
        <rFont val="Times New Roman"/>
        <family val="1"/>
      </rPr>
      <t>, diciembre 2003. 2004-2007: Banco de la República, Estudios Económicos.</t>
    </r>
  </si>
  <si>
    <t>Suecia</t>
  </si>
  <si>
    <t>SKr</t>
  </si>
  <si>
    <t>Suiza</t>
  </si>
  <si>
    <t>SFr</t>
  </si>
  <si>
    <t>Uruguay</t>
  </si>
  <si>
    <t>28.00</t>
  </si>
  <si>
    <t>Bolivar</t>
  </si>
  <si>
    <t>2,500</t>
  </si>
  <si>
    <t>Marruecos</t>
  </si>
  <si>
    <t>Tasa de cambio implicita de mercado</t>
  </si>
  <si>
    <t>Tasa de cambio implícita de paridad</t>
  </si>
  <si>
    <t>Indice de apreciacion relativa</t>
  </si>
  <si>
    <t>Tasa de cambio abril 2002</t>
  </si>
  <si>
    <t xml:space="preserve">PIB                                 (dólares corrientes) </t>
  </si>
  <si>
    <t xml:space="preserve">PIB                                        (pesos corrientes) </t>
  </si>
  <si>
    <t>Precios Laspayres 82</t>
  </si>
  <si>
    <t>q83p83</t>
  </si>
  <si>
    <t>q83p82</t>
  </si>
  <si>
    <t>IPP 83/82</t>
  </si>
  <si>
    <t xml:space="preserve">Índice de precios al consumidor para ingresos </t>
  </si>
  <si>
    <t>Volver al índice</t>
  </si>
  <si>
    <t>ÍNDICES DE PRECIOS Y CANTIDADES</t>
  </si>
  <si>
    <t xml:space="preserve">Respuestas </t>
  </si>
  <si>
    <t>Técnicas de Medición Económica</t>
  </si>
  <si>
    <t>Capítulo 4</t>
  </si>
  <si>
    <t>Ejercicios</t>
  </si>
  <si>
    <t>.</t>
  </si>
  <si>
    <t>2.</t>
  </si>
  <si>
    <t>3.</t>
  </si>
  <si>
    <t>4.</t>
  </si>
  <si>
    <t>5.</t>
  </si>
  <si>
    <t>6.</t>
  </si>
  <si>
    <t>7.</t>
  </si>
  <si>
    <t>8.</t>
  </si>
  <si>
    <t>Anexos</t>
  </si>
  <si>
    <t>9.</t>
  </si>
  <si>
    <t>Preguntas</t>
  </si>
  <si>
    <t>*</t>
  </si>
  <si>
    <t>Respuesta 4.1</t>
  </si>
  <si>
    <t>Ejercicio 4.2</t>
  </si>
  <si>
    <t>Respuesta 4.2</t>
  </si>
  <si>
    <t>Ejercicio 4.3</t>
  </si>
  <si>
    <t>Respuesta 4.3</t>
  </si>
  <si>
    <t>Ejercicio 4.4</t>
  </si>
  <si>
    <t>Respuesta 4.4</t>
  </si>
  <si>
    <t>Ejercicio 4.5</t>
  </si>
  <si>
    <t>Ejercicio 4.6</t>
  </si>
  <si>
    <t>Ejercicio 4.7</t>
  </si>
  <si>
    <t>Respuesta 4.7</t>
  </si>
  <si>
    <t>Ejercicio 4.8</t>
  </si>
  <si>
    <t>Respuesta 4.8</t>
  </si>
  <si>
    <t>Ejercicio 4.9</t>
  </si>
  <si>
    <t>Respuesta 4.9</t>
  </si>
  <si>
    <t>Ejercicio 4.10</t>
  </si>
  <si>
    <t>Respuesta 4.10</t>
  </si>
  <si>
    <t>Ejercicio 4.11</t>
  </si>
  <si>
    <t>Respuesta 4.11</t>
  </si>
  <si>
    <t>Ejercicio 4.12</t>
  </si>
  <si>
    <t>Respuesta 4.12</t>
  </si>
  <si>
    <t>Ejercicio 4.13</t>
  </si>
  <si>
    <t>Respuesta 4.13</t>
  </si>
  <si>
    <t>Ejercicio 4.14</t>
  </si>
  <si>
    <t>Respuesta 4.14</t>
  </si>
  <si>
    <t>Ejercicio 4.15</t>
  </si>
  <si>
    <t>Respuesta 4.15</t>
  </si>
  <si>
    <t>Cuadro 4.A.1:</t>
  </si>
  <si>
    <t>Ejercicio 4.1</t>
  </si>
  <si>
    <t>Ir a respuesta 4.2</t>
  </si>
  <si>
    <t>Ir a respuesta 4.3</t>
  </si>
  <si>
    <t>Ir a respuesta 4.4</t>
  </si>
  <si>
    <t>Ir a respuesta 4.5</t>
  </si>
  <si>
    <t>Ir a respuesta 4.6</t>
  </si>
  <si>
    <t>Ir a respuesta 4.7</t>
  </si>
  <si>
    <t>Ir a respuesta 4.8</t>
  </si>
  <si>
    <t>Ir a respuesta 4.9</t>
  </si>
  <si>
    <t>Ir a respuesta 4.10</t>
  </si>
  <si>
    <t>Ir a respuesta 4.11</t>
  </si>
  <si>
    <t>Ir a respuesta 4.12</t>
  </si>
  <si>
    <t>Ir a respuesta 4.13</t>
  </si>
  <si>
    <t>Ir a respuesta 4.14</t>
  </si>
  <si>
    <t>Ir a respuesta 4.15</t>
  </si>
  <si>
    <t>Ir a respuesta 4.1</t>
  </si>
  <si>
    <t xml:space="preserve">Capítulo 4 </t>
  </si>
  <si>
    <t xml:space="preserve"> </t>
  </si>
  <si>
    <t>a)       precios Laspayres base 1982 = 100</t>
  </si>
  <si>
    <t>b)       precios Paasche base 1982 = 100</t>
  </si>
  <si>
    <t>c)       cantidades Paasche base 1982 = 100</t>
  </si>
  <si>
    <t>d)       valor base 1982 = 100</t>
  </si>
  <si>
    <t>Compruebe que el índice de cantidades de Paasche del ejercicio anterior puede deducirse a partir del índice de precios de Laspayres. Deduzca entonces el índice de cantidades de Laspayres.</t>
  </si>
  <si>
    <t>d)    calcule la tasa promedio del inflación durante 1999.</t>
  </si>
  <si>
    <t>b)    Obtenga las tasas de variación de los precios entre 2002 y 2003 para los diferentes grupos.</t>
  </si>
  <si>
    <t>c)     Compruebe que la variación del total no se obtiene exactamente como un promedio ponderado de las variaciones de los grupos. ¿Por qué?</t>
  </si>
  <si>
    <t>d)    Obtenga los índices para 2002 y 2003 de los “no-alimentos” a partir de los índices y las ponderaciones de los grupos de vivienda, vestuario, salud, educación, cultura, diversión y esparcimiento, transporte y varios. ¿Cuál fue la variación de precios de los “no-alimentos” entre junio de 2002 y junio de 2003?</t>
  </si>
  <si>
    <t>e)     Compruebe que puede llegarse a los mismos resultados a partir de la ponderación de los alimentos y los índices de alimentos y total.</t>
  </si>
  <si>
    <t>Se pide calcular:</t>
  </si>
  <si>
    <t>a)     los precios unitarios de venta por producto.</t>
  </si>
  <si>
    <t>c)     las ventas totales a precios constantes de 1996.</t>
  </si>
  <si>
    <t>d)    un índice del volumen de ventas, 1986 = 100.</t>
  </si>
  <si>
    <t>a)     ¿qué tan aceptable ha sido el crecimiento de la empresa? ¿Ha ganado o perdido mercado y en qué años?</t>
  </si>
  <si>
    <t>b)    ¿qué tanto se han encarecido o abaratado relativamente los productos de la empresa?</t>
  </si>
  <si>
    <t>d)    ¿cuál debería ser el precio de cada uno de los productos en 2000 para que fueran relativamente iguales de costosos para los compradores que en 1996?</t>
  </si>
  <si>
    <t>a)     Que el poder de compra de los salarios por trabajador se redujo, y que la prueba de tal cosa está en que en ese año les alcanzaría para comprar menos de los artículos producidos por la empresa.</t>
  </si>
  <si>
    <t>b)    Que la empresa no les había reconocido sus aumentos de productividad, antes bien, que su mayor productividad sólo servía para pagar una burocracia cada vez mayor dentro de la empresa.</t>
  </si>
  <si>
    <t>A partir de la información del Cuadro 4.3 calcule los siguientes índices para el período 1981-1983:</t>
  </si>
  <si>
    <t>Índice de precios al consumidor - total nacional 1954 - 2007</t>
  </si>
  <si>
    <t>Índice de precios al por mayor de comercio en general 1948 -2007</t>
  </si>
  <si>
    <t>Índice de precios al por mayor del comercio en general 1971 - 2007</t>
  </si>
  <si>
    <t>Con la información del Cuadro 4.3 obtenga los índices simples de precios base 1982 = 100 para los cinco cereales en 1983. Obtenga ahora las ponderaciones según el valor de los cultivos en 1982 y 1983. Finalmente, con los índices simples y las ponderaciones, calcule los índices de precios Laspayres y Paasche para 1983 con base en 1982. Compruebe que los resultados son iguales a los obtenidos en el ejercicio 4.1.</t>
  </si>
  <si>
    <t>Los datos</t>
  </si>
  <si>
    <t>Índice Cantidades Paashce</t>
  </si>
  <si>
    <t>De acuerdo con los resultados del ejercicio anterior</t>
  </si>
  <si>
    <r>
      <t xml:space="preserve">Supóngase los índices A y B de tipo Laspayres, para las cantidades del año </t>
    </r>
    <r>
      <rPr>
        <b/>
        <i/>
        <sz val="10"/>
        <rFont val="Times New Roman"/>
        <family val="1"/>
      </rPr>
      <t xml:space="preserve">i </t>
    </r>
    <r>
      <rPr>
        <b/>
        <sz val="10"/>
        <rFont val="Times New Roman"/>
        <family val="1"/>
      </rPr>
      <t>respecto al año 0</t>
    </r>
  </si>
  <si>
    <r>
      <t xml:space="preserve">donde las ponderaciones </t>
    </r>
    <r>
      <rPr>
        <b/>
        <i/>
        <sz val="10"/>
        <rFont val="Times New Roman"/>
        <family val="1"/>
      </rPr>
      <t xml:space="preserve">W </t>
    </r>
    <r>
      <rPr>
        <b/>
        <sz val="10"/>
        <rFont val="Times New Roman"/>
        <family val="1"/>
      </rPr>
      <t>deben darse con relación a los valores del año base</t>
    </r>
  </si>
  <si>
    <t>4.6*</t>
  </si>
  <si>
    <t>El índice inverso es:</t>
  </si>
  <si>
    <t>que difiere del resultado anterior</t>
  </si>
  <si>
    <t>mientras que definido como Paasche es,</t>
  </si>
  <si>
    <r>
      <t>IPL</t>
    </r>
    <r>
      <rPr>
        <b/>
        <i/>
        <vertAlign val="subscript"/>
        <sz val="10"/>
        <rFont val="Times New Roman"/>
        <family val="1"/>
      </rPr>
      <t>81/82</t>
    </r>
    <r>
      <rPr>
        <b/>
        <vertAlign val="subscript"/>
        <sz val="10"/>
        <rFont val="Times New Roman"/>
        <family val="1"/>
      </rPr>
      <t xml:space="preserve"> </t>
    </r>
    <r>
      <rPr>
        <b/>
        <sz val="10"/>
        <rFont val="Times New Roman"/>
        <family val="1"/>
      </rPr>
      <t>= 85.6, del ejercicio 4.1,cuyo inverso es 116.9</t>
    </r>
  </si>
  <si>
    <r>
      <t xml:space="preserve">que es el inverso del </t>
    </r>
    <r>
      <rPr>
        <b/>
        <i/>
        <sz val="10"/>
        <rFont val="Times New Roman"/>
        <family val="1"/>
      </rPr>
      <t>IPL</t>
    </r>
    <r>
      <rPr>
        <b/>
        <i/>
        <vertAlign val="subscript"/>
        <sz val="10"/>
        <rFont val="Times New Roman"/>
        <family val="1"/>
      </rPr>
      <t>81/82</t>
    </r>
  </si>
  <si>
    <t xml:space="preserve">a) </t>
  </si>
  <si>
    <t>b)</t>
  </si>
  <si>
    <t>=</t>
  </si>
  <si>
    <t xml:space="preserve">Se obtiene a partir del promedio </t>
  </si>
  <si>
    <t>del índice para cada año</t>
  </si>
  <si>
    <t>4.9*</t>
  </si>
  <si>
    <t>Prueba de IPC Laspayres Jun03/88</t>
  </si>
  <si>
    <t>W</t>
  </si>
  <si>
    <r>
      <t>W*IPC</t>
    </r>
    <r>
      <rPr>
        <b/>
        <vertAlign val="subscript"/>
        <sz val="10"/>
        <rFont val="Times New Roman"/>
        <family val="1"/>
      </rPr>
      <t>jun02</t>
    </r>
  </si>
  <si>
    <r>
      <t>W*IPC</t>
    </r>
    <r>
      <rPr>
        <b/>
        <vertAlign val="subscript"/>
        <sz val="10"/>
        <rFont val="Times New Roman"/>
        <family val="1"/>
      </rPr>
      <t>jun03</t>
    </r>
  </si>
  <si>
    <t>Ponderación W</t>
  </si>
  <si>
    <t>Resumiendo</t>
  </si>
  <si>
    <t>Grupo</t>
  </si>
  <si>
    <t>e) Comprobación a partir de la ponderación de los alimentos y los índices de alimentos y total</t>
  </si>
  <si>
    <r>
      <t>IPC</t>
    </r>
    <r>
      <rPr>
        <b/>
        <vertAlign val="subscript"/>
        <sz val="10"/>
        <rFont val="Times New Roman"/>
        <family val="1"/>
      </rPr>
      <t>jun02</t>
    </r>
  </si>
  <si>
    <r>
      <t>IPC</t>
    </r>
    <r>
      <rPr>
        <b/>
        <vertAlign val="subscript"/>
        <sz val="10"/>
        <rFont val="Times New Roman"/>
        <family val="1"/>
      </rPr>
      <t>jun03</t>
    </r>
  </si>
  <si>
    <r>
      <t>W</t>
    </r>
    <r>
      <rPr>
        <b/>
        <vertAlign val="subscript"/>
        <sz val="10"/>
        <rFont val="Times New Roman"/>
        <family val="1"/>
      </rPr>
      <t>A</t>
    </r>
    <r>
      <rPr>
        <b/>
        <sz val="10"/>
        <rFont val="Times New Roman"/>
        <family val="1"/>
      </rPr>
      <t>*IPC</t>
    </r>
    <r>
      <rPr>
        <b/>
        <vertAlign val="subscript"/>
        <sz val="10"/>
        <rFont val="Times New Roman"/>
        <family val="1"/>
      </rPr>
      <t>Ajun02</t>
    </r>
  </si>
  <si>
    <r>
      <t>W</t>
    </r>
    <r>
      <rPr>
        <b/>
        <vertAlign val="subscript"/>
        <sz val="10"/>
        <rFont val="Times New Roman"/>
        <family val="1"/>
      </rPr>
      <t>A</t>
    </r>
    <r>
      <rPr>
        <b/>
        <sz val="10"/>
        <rFont val="Times New Roman"/>
        <family val="1"/>
      </rPr>
      <t>*IPC</t>
    </r>
    <r>
      <rPr>
        <b/>
        <vertAlign val="subscript"/>
        <sz val="10"/>
        <rFont val="Times New Roman"/>
        <family val="1"/>
      </rPr>
      <t>Ajun03</t>
    </r>
  </si>
  <si>
    <r>
      <t>1-W</t>
    </r>
    <r>
      <rPr>
        <b/>
        <vertAlign val="subscript"/>
        <sz val="10"/>
        <rFont val="Times New Roman"/>
        <family val="1"/>
      </rPr>
      <t>A</t>
    </r>
  </si>
  <si>
    <r>
      <t>IPC</t>
    </r>
    <r>
      <rPr>
        <b/>
        <vertAlign val="subscript"/>
        <sz val="10"/>
        <rFont val="Times New Roman"/>
        <family val="1"/>
      </rPr>
      <t>NA2002</t>
    </r>
  </si>
  <si>
    <r>
      <t>IPC</t>
    </r>
    <r>
      <rPr>
        <b/>
        <vertAlign val="subscript"/>
        <sz val="10"/>
        <rFont val="Times New Roman"/>
        <family val="1"/>
      </rPr>
      <t>NA2003</t>
    </r>
  </si>
  <si>
    <t>a) Los índices totales se obtienen mediante la fórmula de Laspayres</t>
  </si>
  <si>
    <t>b) Variaciones de los precios entre 2002 y 2003 para los diferentes grupos</t>
  </si>
  <si>
    <t>d) Índices de los grupos de los "no alimentos"</t>
  </si>
  <si>
    <t>Cálculo de IPC sin alimentos</t>
  </si>
  <si>
    <t>Cálculo del índice de precios relativos de los alimentos (con respecto al resto de artículos de la canasta familiar)</t>
  </si>
  <si>
    <r>
      <t xml:space="preserve">por consiguiente el tipo de cambio real se eleva en 0.8%, lo cual implica una </t>
    </r>
    <r>
      <rPr>
        <b/>
        <i/>
        <sz val="10"/>
        <rFont val="Times New Roman"/>
        <family val="1"/>
      </rPr>
      <t xml:space="preserve">mejoría </t>
    </r>
    <r>
      <rPr>
        <b/>
        <sz val="10"/>
        <rFont val="Times New Roman"/>
        <family val="1"/>
      </rPr>
      <t xml:space="preserve">en la competitividad frente a Estados Unidos. </t>
    </r>
  </si>
  <si>
    <r>
      <t>4.12</t>
    </r>
    <r>
      <rPr>
        <b/>
        <vertAlign val="superscript"/>
        <sz val="10"/>
        <rFont val="Times New Roman"/>
        <family val="1"/>
      </rPr>
      <t>*</t>
    </r>
  </si>
  <si>
    <t>Total Ponderaciones</t>
  </si>
  <si>
    <t>Anexo - Cuadro 4.A.1</t>
  </si>
  <si>
    <t>Anexo - Cuadro 4.A.2</t>
  </si>
  <si>
    <t>Anexo - Cuadro 4.A.3</t>
  </si>
  <si>
    <t>Anexo - Cuadro 4.A.4</t>
  </si>
  <si>
    <t>Anexo - Cuadro 4.A.5</t>
  </si>
  <si>
    <t>Deflactada por precios al productor</t>
  </si>
  <si>
    <t>Cuadro 4.A.3:</t>
  </si>
  <si>
    <t>Cuadro 4.A.2:</t>
  </si>
  <si>
    <t>Cuadro 4.A.4:</t>
  </si>
  <si>
    <t>Cuadro 4.A.5:</t>
  </si>
  <si>
    <t>Cuadro 4.A.6:</t>
  </si>
  <si>
    <t>2/ No participa en el cálculo del IPP.</t>
  </si>
  <si>
    <t>3/ Denominado en el IPM bienes de consumo.</t>
  </si>
  <si>
    <t>4/ Denominado en el IPM materias primas.</t>
  </si>
  <si>
    <t>Fuente:   Banco de la República, Estudios Económicos.</t>
  </si>
  <si>
    <t xml:space="preserve"> www.dane.gov.co</t>
  </si>
  <si>
    <t xml:space="preserve">    Fuente:</t>
  </si>
  <si>
    <t>Fuente: DANE, 1956-1970: Indice de Precios al consumidor 1954-1978.</t>
  </si>
  <si>
    <t>Anexo - Cuadro 4.A.6</t>
  </si>
  <si>
    <t xml:space="preserve">    Fuente: </t>
  </si>
  <si>
    <r>
      <t>Var %</t>
    </r>
    <r>
      <rPr>
        <b/>
        <vertAlign val="superscript"/>
        <sz val="10"/>
        <rFont val="Times New Roman"/>
        <family val="1"/>
      </rPr>
      <t xml:space="preserve"> 2/</t>
    </r>
  </si>
  <si>
    <r>
      <t xml:space="preserve">Total </t>
    </r>
    <r>
      <rPr>
        <b/>
        <vertAlign val="superscript"/>
        <sz val="10"/>
        <rFont val="Times New Roman"/>
        <family val="1"/>
      </rPr>
      <t>1/</t>
    </r>
  </si>
  <si>
    <r>
      <t xml:space="preserve"> Exportados </t>
    </r>
    <r>
      <rPr>
        <b/>
        <vertAlign val="superscript"/>
        <sz val="10"/>
        <rFont val="Times New Roman"/>
        <family val="1"/>
      </rPr>
      <t>2/</t>
    </r>
  </si>
  <si>
    <r>
      <t xml:space="preserve">Final </t>
    </r>
    <r>
      <rPr>
        <b/>
        <vertAlign val="superscript"/>
        <sz val="10"/>
        <rFont val="Times New Roman"/>
        <family val="1"/>
      </rPr>
      <t>3/</t>
    </r>
  </si>
  <si>
    <r>
      <t xml:space="preserve">Intermedio </t>
    </r>
    <r>
      <rPr>
        <b/>
        <vertAlign val="superscript"/>
        <sz val="10"/>
        <rFont val="Times New Roman"/>
        <family val="1"/>
      </rPr>
      <t>4/</t>
    </r>
  </si>
  <si>
    <r>
      <t xml:space="preserve">Uso o destino económico de los bienes </t>
    </r>
    <r>
      <rPr>
        <b/>
        <vertAlign val="superscript"/>
        <sz val="10"/>
        <rFont val="Times New Roman"/>
        <family val="1"/>
      </rPr>
      <t>3/</t>
    </r>
  </si>
  <si>
    <t>Fuente: Revista del Banco de la República, Enero 2,004, www.banrep.gov.co y "Revisión metodológica del ITCR y cálculo de un Índice de Competitividad con terceros países". Revista Banco de la República Nov. 2003</t>
  </si>
  <si>
    <r>
      <t xml:space="preserve">Fuente: </t>
    </r>
    <r>
      <rPr>
        <i/>
        <sz val="10"/>
        <rFont val="Times New Roman"/>
        <family val="1"/>
      </rPr>
      <t>The Economist</t>
    </r>
    <r>
      <rPr>
        <sz val="10"/>
        <rFont val="Times New Roman"/>
        <family val="1"/>
      </rPr>
      <t xml:space="preserve"> y cálculos propios</t>
    </r>
  </si>
  <si>
    <t xml:space="preserve">Fuente: </t>
  </si>
  <si>
    <t>www.dane.gov.co</t>
  </si>
  <si>
    <t xml:space="preserve">  Fuente: </t>
  </si>
  <si>
    <t>Fuente: Ministerio de Agricultura y DANE, op. cit.</t>
  </si>
  <si>
    <t xml:space="preserve">Metodología de construcción del IPC-98, mimeo DANE y </t>
  </si>
  <si>
    <t>Fuente: Revista del Banco de la República, Enero 2,004,</t>
  </si>
  <si>
    <t xml:space="preserve"> www.banrep.gov.co </t>
  </si>
  <si>
    <t xml:space="preserve">y "Revisión metodológica del ITCR y cálculo de un Índice </t>
  </si>
  <si>
    <t>de Competitividad con terceros países". Revista Banco de la República Nov. 2003</t>
  </si>
  <si>
    <t xml:space="preserve">Fuente: Revista del Banco de la República, Enero 2,004, </t>
  </si>
  <si>
    <t xml:space="preserve">www.banrep.gov.co </t>
  </si>
  <si>
    <t xml:space="preserve">y "Revisión metodológica del ITCR y cálculo de un Índice de Competitividad </t>
  </si>
  <si>
    <t>con terceros países". Revista Banco de la República Nov. 2003</t>
  </si>
  <si>
    <t>www.dane.gov.co/</t>
  </si>
  <si>
    <r>
      <t xml:space="preserve">Índice total general </t>
    </r>
    <r>
      <rPr>
        <b/>
        <vertAlign val="superscript"/>
        <sz val="8"/>
        <rFont val="Times New Roman"/>
        <family val="1"/>
      </rPr>
      <t>1/</t>
    </r>
  </si>
  <si>
    <t>Índice de la tasa de cambio real del peso colombiano comercio global no tradicional</t>
  </si>
  <si>
    <r>
      <t>p</t>
    </r>
    <r>
      <rPr>
        <vertAlign val="subscript"/>
        <sz val="10"/>
        <rFont val="Times New Roman"/>
        <family val="1"/>
      </rPr>
      <t>83</t>
    </r>
    <r>
      <rPr>
        <sz val="14"/>
        <rFont val="Times New Roman"/>
        <family val="1"/>
      </rPr>
      <t>q</t>
    </r>
    <r>
      <rPr>
        <vertAlign val="subscript"/>
        <sz val="10"/>
        <rFont val="Times New Roman"/>
        <family val="1"/>
      </rPr>
      <t>82</t>
    </r>
    <r>
      <rPr>
        <sz val="14"/>
        <rFont val="Times New Roman"/>
        <family val="1"/>
      </rPr>
      <t>/p</t>
    </r>
    <r>
      <rPr>
        <vertAlign val="subscript"/>
        <sz val="10"/>
        <rFont val="Times New Roman"/>
        <family val="1"/>
      </rPr>
      <t>82</t>
    </r>
    <r>
      <rPr>
        <sz val="14"/>
        <rFont val="Times New Roman"/>
        <family val="1"/>
      </rPr>
      <t>q</t>
    </r>
    <r>
      <rPr>
        <vertAlign val="subscript"/>
        <sz val="10"/>
        <rFont val="Times New Roman"/>
        <family val="1"/>
      </rPr>
      <t>82</t>
    </r>
  </si>
  <si>
    <r>
      <t>p</t>
    </r>
    <r>
      <rPr>
        <vertAlign val="subscript"/>
        <sz val="10"/>
        <rFont val="Times New Roman"/>
        <family val="1"/>
      </rPr>
      <t>82</t>
    </r>
    <r>
      <rPr>
        <sz val="14"/>
        <rFont val="Times New Roman"/>
        <family val="1"/>
      </rPr>
      <t>q</t>
    </r>
    <r>
      <rPr>
        <vertAlign val="subscript"/>
        <sz val="10"/>
        <rFont val="Times New Roman"/>
        <family val="1"/>
      </rPr>
      <t>83</t>
    </r>
  </si>
  <si>
    <t>Índice de precios al consumidor - ingresos medios 1954 -2007</t>
  </si>
  <si>
    <t>2002-2007: DANE, "Información estadística IPC 1999-2007, Ponderaciones grupo de gasto e índices total nacional."</t>
  </si>
  <si>
    <t>Gastos varios</t>
  </si>
  <si>
    <r>
      <t>p</t>
    </r>
    <r>
      <rPr>
        <vertAlign val="subscript"/>
        <sz val="10"/>
        <rFont val="Times New Roman"/>
        <family val="1"/>
      </rPr>
      <t>83</t>
    </r>
    <r>
      <rPr>
        <sz val="14"/>
        <rFont val="Times New Roman"/>
        <family val="1"/>
      </rPr>
      <t>q</t>
    </r>
    <r>
      <rPr>
        <vertAlign val="subscript"/>
        <sz val="10"/>
        <rFont val="Times New Roman"/>
        <family val="1"/>
      </rPr>
      <t>83</t>
    </r>
    <r>
      <rPr>
        <sz val="14"/>
        <rFont val="Times New Roman"/>
        <family val="1"/>
      </rPr>
      <t>/p</t>
    </r>
    <r>
      <rPr>
        <vertAlign val="subscript"/>
        <sz val="10"/>
        <rFont val="Times New Roman"/>
        <family val="1"/>
      </rPr>
      <t>82</t>
    </r>
    <r>
      <rPr>
        <sz val="14"/>
        <rFont val="Times New Roman"/>
        <family val="1"/>
      </rPr>
      <t>q</t>
    </r>
    <r>
      <rPr>
        <vertAlign val="subscript"/>
        <sz val="10"/>
        <rFont val="Times New Roman"/>
        <family val="1"/>
      </rPr>
      <t>82</t>
    </r>
  </si>
  <si>
    <r>
      <t>p</t>
    </r>
    <r>
      <rPr>
        <vertAlign val="subscript"/>
        <sz val="10"/>
        <rFont val="Times New Roman"/>
        <family val="1"/>
      </rPr>
      <t>83</t>
    </r>
    <r>
      <rPr>
        <sz val="14"/>
        <rFont val="Times New Roman"/>
        <family val="1"/>
      </rPr>
      <t>q</t>
    </r>
    <r>
      <rPr>
        <vertAlign val="subscript"/>
        <sz val="10"/>
        <rFont val="Times New Roman"/>
        <family val="1"/>
      </rPr>
      <t>83</t>
    </r>
    <r>
      <rPr>
        <sz val="14"/>
        <rFont val="Times New Roman"/>
        <family val="1"/>
      </rPr>
      <t>/p</t>
    </r>
    <r>
      <rPr>
        <vertAlign val="subscript"/>
        <sz val="10"/>
        <rFont val="Times New Roman"/>
        <family val="1"/>
      </rPr>
      <t>82</t>
    </r>
    <r>
      <rPr>
        <sz val="14"/>
        <rFont val="Times New Roman"/>
        <family val="1"/>
      </rPr>
      <t>q</t>
    </r>
    <r>
      <rPr>
        <vertAlign val="subscript"/>
        <sz val="10"/>
        <rFont val="Times New Roman"/>
        <family val="1"/>
      </rPr>
      <t>83</t>
    </r>
  </si>
  <si>
    <r>
      <t>p</t>
    </r>
    <r>
      <rPr>
        <vertAlign val="subscript"/>
        <sz val="10"/>
        <rFont val="Times New Roman"/>
        <family val="1"/>
      </rPr>
      <t>82</t>
    </r>
    <r>
      <rPr>
        <sz val="14"/>
        <rFont val="Times New Roman"/>
        <family val="1"/>
      </rPr>
      <t>q</t>
    </r>
    <r>
      <rPr>
        <vertAlign val="subscript"/>
        <sz val="10"/>
        <rFont val="Times New Roman"/>
        <family val="1"/>
      </rPr>
      <t>82</t>
    </r>
  </si>
  <si>
    <t xml:space="preserve">PIB, PPA                                               (dólares corrientes internacionales) </t>
  </si>
  <si>
    <t>Con base en las siguientes cifras calcule la tasa de cambio (implícita) de mercado, la tasa de cambio (implícita) de paridad de poder adquisitivo (TCPPA) y el índice de apreciación relativa (por poder de compra) del peso colombiano.</t>
  </si>
  <si>
    <t xml:space="preserve">Fuente: Banco Mundial, 2003. World Development Indicators. </t>
  </si>
  <si>
    <t>4.7*</t>
  </si>
  <si>
    <t>Respuestas</t>
  </si>
  <si>
    <t>Los datos son:</t>
  </si>
  <si>
    <t>Reorganizando los resultados de estos cálculos</t>
  </si>
  <si>
    <t>/</t>
  </si>
  <si>
    <t>En este caso sí se puede deducir el índice de cantidades buscado, por cuanto los precios permanecen constantes en el año de base.</t>
  </si>
  <si>
    <t xml:space="preserve">Este resultado no corresponde a un índice de cantidades porque no están manteniéndose constantes los precios en ningún período. </t>
  </si>
  <si>
    <t xml:space="preserve">Los índices de Paasche se consideran como implícitos de los de Laspayres porque pueden ser derivados de éstos, que son de más fácil cálculo. </t>
  </si>
  <si>
    <t>a)    calcule la tasa de inflación para el año completo a diciembre de 1999.</t>
  </si>
  <si>
    <t>b)    calcule la tasa de inflación para el año completo a junio de 2000.</t>
  </si>
  <si>
    <t>c)    calcule la tasa de inflación para lo corrido del año a junio de 2000.</t>
  </si>
  <si>
    <t>a)    Compruebe que los índices totales se obtienen mediante la fórmula de Laspayres.</t>
  </si>
  <si>
    <t>c) La variación del total no es un exactamente un promedio ponderado de las variaciones de los grupos, porque las ponderaciones fijas corresponden a los índices, no a sus variaciones. Las ponderaciones de las variaciones deben tener en cuenta los valores alcanzados por los índices en el período respecto al cual se calculan las variaciones. Los artículos con índices superiores al total tendrán participaciones mayores que la inicial y viceversa.</t>
  </si>
  <si>
    <t xml:space="preserve">Si se comparan los cálculos para los dos junios se deduce que el precio relativo de los alimentos se redujo 0.02% en ese período, es decir, prácticamente no cambió. Obsérvese que como los índices utilizados para estos cálculos tienen como base diciembre de 1998, entonces el índice de precios relativos obtenido tiene también esa misma base. Esto quiere decir que entre diciembre de 1998 y los meses de junio del 2002 o del 2003, tampoco hubo prácticamente ningún cambio en el precio relativo de los alimentos, pues ambos valores son muy cercanos a 100. </t>
  </si>
  <si>
    <t>Del ejercicio anterior se obtienen los siguientes cálculos:</t>
  </si>
  <si>
    <t>Ponderación total:</t>
  </si>
  <si>
    <t xml:space="preserve">Observe que los cálculos proceden como en el caso de las ponderaciones aritméticas hasta el momento en que intervienen las ponderaciones. Las ponderaciones deben aplicarse a los logaritmos de los índices de las tasas de cambio y los índices de precios. Como puede verse, el resultado final es un apreciación real un poco menor al obtenido con las ponderaciones aritméticas, porque las ponderaciones geométricas eliminan los sesgos que resultan del otro sistema. </t>
  </si>
  <si>
    <t>La empresa ABC dispone de la siguiente información sobre sus volúmenes de venta y sus respectivos valores de ventas desde 1986.</t>
  </si>
  <si>
    <t>b)    un índice de precios (Laspayres) con base en 1996 para las ventas de la empresa.</t>
  </si>
  <si>
    <t>Volver a ejercicios</t>
  </si>
  <si>
    <t>Respuesta 4.5</t>
  </si>
  <si>
    <t>Respuesta 4.6</t>
  </si>
  <si>
    <t>Bibliografía y fuentes estadísticas</t>
  </si>
  <si>
    <t xml:space="preserve">Fuentes y métodos </t>
  </si>
  <si>
    <r>
      <t xml:space="preserve">Banco de la República, </t>
    </r>
    <r>
      <rPr>
        <i/>
        <sz val="10"/>
        <rFont val="Times New Roman"/>
        <family val="1"/>
      </rPr>
      <t>“Metodología del índice de precios del productor IPP-99 Base junio 1999=100”.</t>
    </r>
    <r>
      <rPr>
        <sz val="10"/>
        <rFont val="Times New Roman"/>
        <family val="1"/>
      </rPr>
      <t xml:space="preserve"> Presenta los aspectos metodológicos del IPP-99 y una breve introducción sobre la teoría que hay detrás de su construcción. Sin fecha.</t>
    </r>
  </si>
  <si>
    <t>Libros de texto</t>
  </si>
  <si>
    <r>
      <t>Todos los índices posibles entre esos datos pueden calcularse partiendo de la siguiente matriz de valores ponderados (</t>
    </r>
    <r>
      <rPr>
        <b/>
        <sz val="10"/>
        <rFont val="Symbol"/>
        <family val="1"/>
      </rPr>
      <t>S</t>
    </r>
    <r>
      <rPr>
        <b/>
        <i/>
        <sz val="10"/>
        <rFont val="Times New Roman"/>
        <family val="1"/>
      </rPr>
      <t>p</t>
    </r>
    <r>
      <rPr>
        <b/>
        <i/>
        <vertAlign val="subscript"/>
        <sz val="10"/>
        <rFont val="Times New Roman"/>
        <family val="1"/>
      </rPr>
      <t>i</t>
    </r>
    <r>
      <rPr>
        <b/>
        <i/>
        <sz val="10"/>
        <rFont val="Times New Roman"/>
        <family val="1"/>
      </rPr>
      <t>q</t>
    </r>
    <r>
      <rPr>
        <b/>
        <i/>
        <vertAlign val="subscript"/>
        <sz val="10"/>
        <rFont val="Times New Roman"/>
        <family val="1"/>
      </rPr>
      <t>i</t>
    </r>
    <r>
      <rPr>
        <b/>
        <sz val="10"/>
        <rFont val="Times New Roman"/>
        <family val="1"/>
      </rPr>
      <t>), obtenidos de los datos anteriores (miles de pesos).</t>
    </r>
  </si>
  <si>
    <r>
      <t>p</t>
    </r>
    <r>
      <rPr>
        <i/>
        <vertAlign val="subscript"/>
        <sz val="10"/>
        <rFont val="Times New Roman"/>
        <family val="1"/>
      </rPr>
      <t>81</t>
    </r>
    <r>
      <rPr>
        <i/>
        <sz val="14"/>
        <rFont val="Times New Roman"/>
        <family val="1"/>
      </rPr>
      <t>q</t>
    </r>
    <r>
      <rPr>
        <i/>
        <vertAlign val="subscript"/>
        <sz val="10"/>
        <rFont val="Times New Roman"/>
        <family val="1"/>
      </rPr>
      <t>82</t>
    </r>
    <r>
      <rPr>
        <i/>
        <sz val="14"/>
        <rFont val="Times New Roman"/>
        <family val="1"/>
      </rPr>
      <t>/p</t>
    </r>
    <r>
      <rPr>
        <i/>
        <vertAlign val="subscript"/>
        <sz val="10"/>
        <rFont val="Times New Roman"/>
        <family val="1"/>
      </rPr>
      <t>82</t>
    </r>
    <r>
      <rPr>
        <i/>
        <sz val="14"/>
        <rFont val="Times New Roman"/>
        <family val="1"/>
      </rPr>
      <t>q</t>
    </r>
    <r>
      <rPr>
        <i/>
        <vertAlign val="subscript"/>
        <sz val="10"/>
        <rFont val="Times New Roman"/>
        <family val="1"/>
      </rPr>
      <t>82</t>
    </r>
  </si>
  <si>
    <r>
      <t>p</t>
    </r>
    <r>
      <rPr>
        <i/>
        <vertAlign val="subscript"/>
        <sz val="10"/>
        <rFont val="Times New Roman"/>
        <family val="1"/>
      </rPr>
      <t>83</t>
    </r>
    <r>
      <rPr>
        <i/>
        <sz val="14"/>
        <rFont val="Times New Roman"/>
        <family val="1"/>
      </rPr>
      <t>q</t>
    </r>
    <r>
      <rPr>
        <i/>
        <vertAlign val="subscript"/>
        <sz val="10"/>
        <rFont val="Times New Roman"/>
        <family val="1"/>
      </rPr>
      <t>82</t>
    </r>
    <r>
      <rPr>
        <i/>
        <sz val="14"/>
        <rFont val="Times New Roman"/>
        <family val="1"/>
      </rPr>
      <t>/p</t>
    </r>
    <r>
      <rPr>
        <i/>
        <vertAlign val="subscript"/>
        <sz val="10"/>
        <rFont val="Times New Roman"/>
        <family val="1"/>
      </rPr>
      <t>82</t>
    </r>
    <r>
      <rPr>
        <i/>
        <sz val="14"/>
        <rFont val="Times New Roman"/>
        <family val="1"/>
      </rPr>
      <t>q</t>
    </r>
    <r>
      <rPr>
        <i/>
        <vertAlign val="subscript"/>
        <sz val="10"/>
        <rFont val="Times New Roman"/>
        <family val="1"/>
      </rPr>
      <t>82</t>
    </r>
  </si>
  <si>
    <r>
      <t>p</t>
    </r>
    <r>
      <rPr>
        <i/>
        <vertAlign val="subscript"/>
        <sz val="10"/>
        <rFont val="Times New Roman"/>
        <family val="1"/>
      </rPr>
      <t>81</t>
    </r>
    <r>
      <rPr>
        <i/>
        <sz val="14"/>
        <rFont val="Times New Roman"/>
        <family val="1"/>
      </rPr>
      <t>q</t>
    </r>
    <r>
      <rPr>
        <i/>
        <vertAlign val="subscript"/>
        <sz val="10"/>
        <rFont val="Times New Roman"/>
        <family val="1"/>
      </rPr>
      <t>81</t>
    </r>
    <r>
      <rPr>
        <i/>
        <sz val="10"/>
        <rFont val="Times New Roman"/>
        <family val="1"/>
      </rPr>
      <t>/</t>
    </r>
    <r>
      <rPr>
        <i/>
        <sz val="14"/>
        <rFont val="Times New Roman"/>
        <family val="1"/>
      </rPr>
      <t>p</t>
    </r>
    <r>
      <rPr>
        <i/>
        <vertAlign val="subscript"/>
        <sz val="10"/>
        <rFont val="Times New Roman"/>
        <family val="1"/>
      </rPr>
      <t>82</t>
    </r>
    <r>
      <rPr>
        <i/>
        <sz val="14"/>
        <rFont val="Times New Roman"/>
        <family val="1"/>
      </rPr>
      <t>q</t>
    </r>
    <r>
      <rPr>
        <i/>
        <vertAlign val="subscript"/>
        <sz val="10"/>
        <rFont val="Times New Roman"/>
        <family val="1"/>
      </rPr>
      <t>81</t>
    </r>
  </si>
  <si>
    <t>WEB</t>
  </si>
  <si>
    <t>Considere la siguiente información de precios de Bogotá:</t>
  </si>
  <si>
    <t>Se pide explicar si los siguientes reclamos de los trabajadores en 1999 son justificados:</t>
  </si>
  <si>
    <t>Guía práctica para enganche de series</t>
  </si>
  <si>
    <t xml:space="preserve">El enganche de series con bases diferentes suele ser una tarea común en el trabajo con estadísticas económicas. Este ejercicio ilustra tres formas para hacer este cálculo con base en las tasas de crecimiento de las series originales. Utilice la tabla del ejercicio para seguir este ejercicio paso a paso. Suponga que usted tiene la siguiente información para dos series (A y B) y quiere engancharlas:
</t>
  </si>
  <si>
    <t>Series originales</t>
  </si>
  <si>
    <t>Tasas de crecimiento</t>
  </si>
  <si>
    <t>Nuevas series enganchadas 
1995 = 100</t>
  </si>
  <si>
    <t>Tasas de crecimiento, nuevas series enganchadas</t>
  </si>
  <si>
    <t>Serie A</t>
  </si>
  <si>
    <t>Serie B</t>
  </si>
  <si>
    <t>Opción 1: enganche en 1995</t>
  </si>
  <si>
    <t>Opción 2: enganche en 1996</t>
  </si>
  <si>
    <t>Opción 3: enganche ideal de Fisher</t>
  </si>
  <si>
    <t>Opción 1</t>
  </si>
  <si>
    <t>Opción 2</t>
  </si>
  <si>
    <t>Opción 3</t>
  </si>
  <si>
    <t>Base 
1991 = 100</t>
  </si>
  <si>
    <t>Base
1996 = 100</t>
  </si>
  <si>
    <t>Base
1991 = 100</t>
  </si>
  <si>
    <t>a) ¿Para cuántos años existe información tanto para la serie A como para la serie B?</t>
  </si>
  <si>
    <t>b) Calcule la tasa de crecimiento de la serie A año tras año. Recuerde, la tasa de crecimiento de una serie es:</t>
  </si>
  <si>
    <t>c) ¿Es posible calcular la tasa de crecimiento de la serie A para el año 1990 o para 1997?, ¿Para cuántos años se puede calcular la tasa de crecimiento de la serie A?</t>
  </si>
  <si>
    <t>d) Calcule ahora la tasa de crecimiento de la serie B, siguiendo el mismo procedimiento. ¿Para cuántos años se puede hacer este cálculo?</t>
  </si>
  <si>
    <t>e) Usted va a construir tres posibles nuevas series enganchadas. La primera hace el enganche en el año 1995. La segunda hace el enganche en el año 1996. La tercera combina la información de ambos años con el enganche ideal de Fisher. El año base para las tres series es 1995. Los numerales f, g y h explican como construir cada una de estas series paso a paso.</t>
  </si>
  <si>
    <t>f) Construcción de la primera serie (opción 1): cambie la base de la serie A entre 1990 y 1995 para que el nuevo año base sea 1995. Luego, utilice una regla de tres para construir el dato de 1996 con la información de la serie B para 1995 y 1996. Finalmente, utilice nuevamente la regla de tres para calcular los años que restan, nuevamente utilizando la información de la serie B.</t>
  </si>
  <si>
    <t>g) Construcción de la segunda serie (opción 2): cambie la base de la serie A entre 1990 y 1996 para que el nuevo año base sea 1995. Ahora utilice una regla de tres para calcular el dato de 1997, utilizando la información de la serie B para 1996 y 1997. Finalmente, calcule el valor del nuevo índice para los demás años utilizando también una regla de tres con los datos de la serie B. Compare estos pasos para construir la serie con los pasos que usted siguió en el numeral f. ¿Cuáles son las principales diferencias? ¿Cuáles pasos fueron iguales?</t>
  </si>
  <si>
    <t>h) Construcción de la tercera serie (opción 3): cambie la base de la serie A entre 1990 y 1995, de tal forma que el nuevo año base sea 1995. Calcule el dato para 1996 utilizando el enganche ideal de Fisher que se encuentra en la sección 2.2 de esta capítulo (página 81). Finalmente, utilice una regla de tres con la información de la serie B para calcular los años que restan de la nueva serie. Compare estos pasos con los pasos de los numerales f y g.</t>
  </si>
  <si>
    <t>i) Calcule las tasas de crecimiento de las tres nuevas series para todos los años. Compare estas tasas de crecimiento con las tasas de crecimiento de la serie A y la serie B. Pista: si usted construyó los nuevos índices correctamente, las tasas de crecimiento de las nuevas tres series son siempre iguales, excepto en el año de 1996.</t>
  </si>
  <si>
    <t>j) Fíjese en la tasa de crecimiento de cada una de las nuevas series en 1996. ¿Cuál de las tres nuevas series reproduce la tasa de crecimiento en ese año de la serie A? ¿Cuál reproduce la tasa de la serie B? ¿Qué relación existe entre la tasa de crecimiento de la serie A y la serie B en 1996 con la tasa de crecimiento en ese mismo año de la tercera serie (opción 3)?</t>
  </si>
  <si>
    <t>Ejercicio 4.20</t>
  </si>
  <si>
    <t>Respuesta 4.20</t>
  </si>
  <si>
    <t>Ir a respuesta 4.20</t>
  </si>
  <si>
    <r>
      <t>4.2</t>
    </r>
    <r>
      <rPr>
        <b/>
        <vertAlign val="superscript"/>
        <sz val="10"/>
        <rFont val="Times New Roman"/>
        <family val="1"/>
      </rPr>
      <t>WEB</t>
    </r>
  </si>
  <si>
    <r>
      <t>4.3</t>
    </r>
    <r>
      <rPr>
        <b/>
        <vertAlign val="superscript"/>
        <sz val="10"/>
        <rFont val="Times New Roman"/>
        <family val="1"/>
      </rPr>
      <t>WEB</t>
    </r>
  </si>
  <si>
    <r>
      <t>4.4</t>
    </r>
    <r>
      <rPr>
        <b/>
        <vertAlign val="superscript"/>
        <sz val="10"/>
        <rFont val="Times New Roman"/>
        <family val="1"/>
      </rPr>
      <t>WEB</t>
    </r>
  </si>
  <si>
    <r>
      <t>4.5</t>
    </r>
    <r>
      <rPr>
        <b/>
        <vertAlign val="superscript"/>
        <sz val="10"/>
        <rFont val="Times New Roman"/>
        <family val="1"/>
      </rPr>
      <t>WEB</t>
    </r>
  </si>
  <si>
    <r>
      <t>4.8</t>
    </r>
    <r>
      <rPr>
        <b/>
        <vertAlign val="superscript"/>
        <sz val="10"/>
        <rFont val="Times New Roman"/>
        <family val="1"/>
      </rPr>
      <t>WEB</t>
    </r>
  </si>
  <si>
    <r>
      <t>4.10</t>
    </r>
    <r>
      <rPr>
        <b/>
        <vertAlign val="superscript"/>
        <sz val="10"/>
        <rFont val="Times New Roman"/>
        <family val="1"/>
      </rPr>
      <t>WEB</t>
    </r>
  </si>
  <si>
    <r>
      <t>4.11</t>
    </r>
    <r>
      <rPr>
        <b/>
        <vertAlign val="superscript"/>
        <sz val="10"/>
        <rFont val="Times New Roman"/>
        <family val="1"/>
      </rPr>
      <t>WEB</t>
    </r>
  </si>
  <si>
    <r>
      <t>4.13</t>
    </r>
    <r>
      <rPr>
        <b/>
        <vertAlign val="superscript"/>
        <sz val="10"/>
        <rFont val="Times New Roman"/>
        <family val="1"/>
      </rPr>
      <t>WEB</t>
    </r>
  </si>
  <si>
    <r>
      <t>4.14</t>
    </r>
    <r>
      <rPr>
        <b/>
        <vertAlign val="superscript"/>
        <sz val="10"/>
        <rFont val="Times New Roman"/>
        <family val="1"/>
      </rPr>
      <t>WEB</t>
    </r>
  </si>
  <si>
    <r>
      <t>4.15</t>
    </r>
    <r>
      <rPr>
        <b/>
        <vertAlign val="superscript"/>
        <sz val="10"/>
        <rFont val="Times New Roman"/>
        <family val="1"/>
      </rPr>
      <t>WEB</t>
    </r>
  </si>
  <si>
    <r>
      <t>4.16</t>
    </r>
    <r>
      <rPr>
        <b/>
        <vertAlign val="superscript"/>
        <sz val="10"/>
        <rFont val="Times New Roman"/>
        <family val="1"/>
      </rPr>
      <t>WEB</t>
    </r>
  </si>
  <si>
    <r>
      <t>4.17</t>
    </r>
    <r>
      <rPr>
        <b/>
        <vertAlign val="superscript"/>
        <sz val="10"/>
        <rFont val="Times New Roman"/>
        <family val="1"/>
      </rPr>
      <t>WEB</t>
    </r>
  </si>
  <si>
    <r>
      <t>4.18</t>
    </r>
    <r>
      <rPr>
        <b/>
        <vertAlign val="superscript"/>
        <sz val="10"/>
        <rFont val="Times New Roman"/>
        <family val="1"/>
      </rPr>
      <t>WEB</t>
    </r>
  </si>
  <si>
    <r>
      <t>4.19</t>
    </r>
    <r>
      <rPr>
        <b/>
        <vertAlign val="superscript"/>
        <sz val="10"/>
        <rFont val="Times New Roman"/>
        <family val="1"/>
      </rPr>
      <t>WEB</t>
    </r>
  </si>
  <si>
    <r>
      <t>4.20</t>
    </r>
    <r>
      <rPr>
        <b/>
        <vertAlign val="superscript"/>
        <sz val="10"/>
        <rFont val="Times New Roman"/>
        <family val="1"/>
      </rPr>
      <t>WEB</t>
    </r>
  </si>
  <si>
    <t>Bibliografía y fuentes estadísticas (con hipervínculos)</t>
  </si>
  <si>
    <r>
      <t xml:space="preserve">www.dane.gov.co </t>
    </r>
    <r>
      <rPr>
        <sz val="10"/>
        <color indexed="8"/>
        <rFont val="Times New Roman"/>
        <family val="1"/>
      </rPr>
      <t>Presenta cifras históricas del IPC según grupos, ciudades y niveles de ingreso y la ficha metodológica de la metodología vigente.</t>
    </r>
  </si>
  <si>
    <r>
      <t xml:space="preserve">www.banrep.gov.co. </t>
    </r>
    <r>
      <rPr>
        <sz val="10"/>
        <color indexed="8"/>
        <rFont val="Times New Roman"/>
        <family val="1"/>
      </rPr>
      <t>Presenta cifras históricas del IPP (e IPM) según las diversas clasificaciones, así como la del ITCR.</t>
    </r>
  </si>
  <si>
    <r>
      <t>p</t>
    </r>
    <r>
      <rPr>
        <i/>
        <vertAlign val="subscript"/>
        <sz val="10"/>
        <rFont val="Times New Roman"/>
        <family val="1"/>
      </rPr>
      <t>83</t>
    </r>
    <r>
      <rPr>
        <i/>
        <sz val="14"/>
        <rFont val="Times New Roman"/>
        <family val="1"/>
      </rPr>
      <t>q</t>
    </r>
    <r>
      <rPr>
        <i/>
        <vertAlign val="subscript"/>
        <sz val="10"/>
        <rFont val="Times New Roman"/>
        <family val="1"/>
      </rPr>
      <t>83</t>
    </r>
    <r>
      <rPr>
        <i/>
        <sz val="10"/>
        <rFont val="Times New Roman"/>
        <family val="1"/>
      </rPr>
      <t>/</t>
    </r>
    <r>
      <rPr>
        <i/>
        <sz val="14"/>
        <rFont val="Times New Roman"/>
        <family val="1"/>
      </rPr>
      <t>p</t>
    </r>
    <r>
      <rPr>
        <i/>
        <vertAlign val="subscript"/>
        <sz val="10"/>
        <rFont val="Times New Roman"/>
        <family val="1"/>
      </rPr>
      <t>82</t>
    </r>
    <r>
      <rPr>
        <i/>
        <sz val="14"/>
        <rFont val="Times New Roman"/>
        <family val="1"/>
      </rPr>
      <t>q</t>
    </r>
    <r>
      <rPr>
        <i/>
        <vertAlign val="subscript"/>
        <sz val="10"/>
        <rFont val="Times New Roman"/>
        <family val="1"/>
      </rPr>
      <t>83</t>
    </r>
  </si>
  <si>
    <r>
      <t>p</t>
    </r>
    <r>
      <rPr>
        <i/>
        <vertAlign val="subscript"/>
        <sz val="10"/>
        <rFont val="Times New Roman"/>
        <family val="1"/>
      </rPr>
      <t>81</t>
    </r>
    <r>
      <rPr>
        <i/>
        <sz val="14"/>
        <rFont val="Times New Roman"/>
        <family val="1"/>
      </rPr>
      <t>q</t>
    </r>
    <r>
      <rPr>
        <i/>
        <vertAlign val="subscript"/>
        <sz val="10"/>
        <rFont val="Times New Roman"/>
        <family val="1"/>
      </rPr>
      <t>81</t>
    </r>
    <r>
      <rPr>
        <i/>
        <sz val="10"/>
        <rFont val="Times New Roman"/>
        <family val="1"/>
      </rPr>
      <t>/</t>
    </r>
    <r>
      <rPr>
        <i/>
        <sz val="14"/>
        <rFont val="Times New Roman"/>
        <family val="1"/>
      </rPr>
      <t>p</t>
    </r>
    <r>
      <rPr>
        <i/>
        <vertAlign val="subscript"/>
        <sz val="10"/>
        <rFont val="Times New Roman"/>
        <family val="1"/>
      </rPr>
      <t>81</t>
    </r>
    <r>
      <rPr>
        <i/>
        <sz val="14"/>
        <rFont val="Times New Roman"/>
        <family val="1"/>
      </rPr>
      <t>q</t>
    </r>
    <r>
      <rPr>
        <i/>
        <vertAlign val="subscript"/>
        <sz val="10"/>
        <rFont val="Times New Roman"/>
        <family val="1"/>
      </rPr>
      <t>82</t>
    </r>
  </si>
  <si>
    <r>
      <t>p</t>
    </r>
    <r>
      <rPr>
        <i/>
        <vertAlign val="subscript"/>
        <sz val="10"/>
        <rFont val="Times New Roman"/>
        <family val="1"/>
      </rPr>
      <t>83</t>
    </r>
    <r>
      <rPr>
        <i/>
        <sz val="14"/>
        <rFont val="Times New Roman"/>
        <family val="1"/>
      </rPr>
      <t>q</t>
    </r>
    <r>
      <rPr>
        <i/>
        <vertAlign val="subscript"/>
        <sz val="10"/>
        <rFont val="Times New Roman"/>
        <family val="1"/>
      </rPr>
      <t>83</t>
    </r>
    <r>
      <rPr>
        <i/>
        <sz val="10"/>
        <rFont val="Times New Roman"/>
        <family val="1"/>
      </rPr>
      <t>/</t>
    </r>
    <r>
      <rPr>
        <i/>
        <sz val="14"/>
        <rFont val="Times New Roman"/>
        <family val="1"/>
      </rPr>
      <t>p</t>
    </r>
    <r>
      <rPr>
        <i/>
        <vertAlign val="subscript"/>
        <sz val="10"/>
        <rFont val="Times New Roman"/>
        <family val="1"/>
      </rPr>
      <t>83</t>
    </r>
    <r>
      <rPr>
        <i/>
        <sz val="14"/>
        <rFont val="Times New Roman"/>
        <family val="1"/>
      </rPr>
      <t>q</t>
    </r>
    <r>
      <rPr>
        <i/>
        <vertAlign val="subscript"/>
        <sz val="10"/>
        <rFont val="Times New Roman"/>
        <family val="1"/>
      </rPr>
      <t>82</t>
    </r>
  </si>
  <si>
    <r>
      <t>p</t>
    </r>
    <r>
      <rPr>
        <i/>
        <vertAlign val="subscript"/>
        <sz val="10"/>
        <rFont val="Times New Roman"/>
        <family val="1"/>
      </rPr>
      <t>81</t>
    </r>
    <r>
      <rPr>
        <i/>
        <sz val="14"/>
        <rFont val="Times New Roman"/>
        <family val="1"/>
      </rPr>
      <t>q</t>
    </r>
    <r>
      <rPr>
        <i/>
        <vertAlign val="subscript"/>
        <sz val="10"/>
        <rFont val="Times New Roman"/>
        <family val="1"/>
      </rPr>
      <t>81</t>
    </r>
    <r>
      <rPr>
        <i/>
        <sz val="10"/>
        <rFont val="Times New Roman"/>
        <family val="1"/>
      </rPr>
      <t>/</t>
    </r>
    <r>
      <rPr>
        <i/>
        <sz val="14"/>
        <rFont val="Times New Roman"/>
        <family val="1"/>
      </rPr>
      <t>p</t>
    </r>
    <r>
      <rPr>
        <i/>
        <vertAlign val="subscript"/>
        <sz val="10"/>
        <rFont val="Times New Roman"/>
        <family val="1"/>
      </rPr>
      <t>82</t>
    </r>
    <r>
      <rPr>
        <i/>
        <sz val="14"/>
        <rFont val="Times New Roman"/>
        <family val="1"/>
      </rPr>
      <t>q</t>
    </r>
    <r>
      <rPr>
        <i/>
        <vertAlign val="subscript"/>
        <sz val="10"/>
        <rFont val="Times New Roman"/>
        <family val="1"/>
      </rPr>
      <t>82</t>
    </r>
  </si>
  <si>
    <r>
      <t>p</t>
    </r>
    <r>
      <rPr>
        <i/>
        <vertAlign val="subscript"/>
        <sz val="10"/>
        <rFont val="Times New Roman"/>
        <family val="1"/>
      </rPr>
      <t>83</t>
    </r>
    <r>
      <rPr>
        <i/>
        <sz val="14"/>
        <rFont val="Times New Roman"/>
        <family val="1"/>
      </rPr>
      <t>q</t>
    </r>
    <r>
      <rPr>
        <i/>
        <vertAlign val="subscript"/>
        <sz val="10"/>
        <rFont val="Times New Roman"/>
        <family val="1"/>
      </rPr>
      <t>83</t>
    </r>
    <r>
      <rPr>
        <i/>
        <sz val="10"/>
        <rFont val="Times New Roman"/>
        <family val="1"/>
      </rPr>
      <t>/</t>
    </r>
    <r>
      <rPr>
        <i/>
        <sz val="14"/>
        <rFont val="Times New Roman"/>
        <family val="1"/>
      </rPr>
      <t>p</t>
    </r>
    <r>
      <rPr>
        <i/>
        <vertAlign val="subscript"/>
        <sz val="10"/>
        <rFont val="Times New Roman"/>
        <family val="1"/>
      </rPr>
      <t>82</t>
    </r>
    <r>
      <rPr>
        <i/>
        <sz val="14"/>
        <rFont val="Times New Roman"/>
        <family val="1"/>
      </rPr>
      <t>q</t>
    </r>
    <r>
      <rPr>
        <i/>
        <vertAlign val="subscript"/>
        <sz val="10"/>
        <rFont val="Times New Roman"/>
        <family val="1"/>
      </rPr>
      <t>82</t>
    </r>
  </si>
  <si>
    <r>
      <t xml:space="preserve">Prueba de </t>
    </r>
    <r>
      <rPr>
        <b/>
        <i/>
        <sz val="10"/>
        <rFont val="Times New Roman"/>
        <family val="1"/>
      </rPr>
      <t>IPC</t>
    </r>
    <r>
      <rPr>
        <b/>
        <sz val="10"/>
        <rFont val="Times New Roman"/>
        <family val="1"/>
      </rPr>
      <t xml:space="preserve"> Laspayres Jun02/88</t>
    </r>
  </si>
  <si>
    <r>
      <t>IPX</t>
    </r>
    <r>
      <rPr>
        <b/>
        <i/>
        <vertAlign val="subscript"/>
        <sz val="10"/>
        <rFont val="Times New Roman"/>
        <family val="1"/>
      </rPr>
      <t>j</t>
    </r>
  </si>
  <si>
    <r>
      <t>ITCU</t>
    </r>
    <r>
      <rPr>
        <b/>
        <i/>
        <vertAlign val="subscript"/>
        <sz val="10"/>
        <rFont val="Times New Roman"/>
        <family val="1"/>
      </rPr>
      <t>j</t>
    </r>
  </si>
  <si>
    <r>
      <t>ITC</t>
    </r>
    <r>
      <rPr>
        <b/>
        <i/>
        <vertAlign val="subscript"/>
        <sz val="10"/>
        <rFont val="Times New Roman"/>
        <family val="1"/>
      </rPr>
      <t>j</t>
    </r>
    <r>
      <rPr>
        <b/>
        <i/>
        <sz val="10"/>
        <rFont val="Times New Roman"/>
        <family val="1"/>
      </rPr>
      <t xml:space="preserve"> =</t>
    </r>
  </si>
  <si>
    <r>
      <t>ITC$U/ITCU</t>
    </r>
    <r>
      <rPr>
        <b/>
        <i/>
        <vertAlign val="subscript"/>
        <sz val="10"/>
        <rFont val="Times New Roman"/>
        <family val="1"/>
      </rPr>
      <t>j</t>
    </r>
    <r>
      <rPr>
        <b/>
        <i/>
        <sz val="10"/>
        <rFont val="Times New Roman"/>
        <family val="1"/>
      </rPr>
      <t xml:space="preserve"> =</t>
    </r>
  </si>
  <si>
    <r>
      <t>w</t>
    </r>
    <r>
      <rPr>
        <b/>
        <i/>
        <vertAlign val="subscript"/>
        <sz val="10"/>
        <rFont val="Times New Roman"/>
        <family val="1"/>
      </rPr>
      <t>j</t>
    </r>
    <r>
      <rPr>
        <b/>
        <i/>
        <sz val="10"/>
        <rFont val="Times New Roman"/>
        <family val="1"/>
      </rPr>
      <t>IPX</t>
    </r>
    <r>
      <rPr>
        <b/>
        <i/>
        <vertAlign val="subscript"/>
        <sz val="10"/>
        <rFont val="Times New Roman"/>
        <family val="1"/>
      </rPr>
      <t>j</t>
    </r>
    <r>
      <rPr>
        <b/>
        <i/>
        <sz val="10"/>
        <rFont val="Times New Roman"/>
        <family val="1"/>
      </rPr>
      <t>ITC</t>
    </r>
    <r>
      <rPr>
        <b/>
        <i/>
        <vertAlign val="subscript"/>
        <sz val="10"/>
        <rFont val="Times New Roman"/>
        <family val="1"/>
      </rPr>
      <t>j</t>
    </r>
  </si>
  <si>
    <r>
      <t>1,0278/</t>
    </r>
    <r>
      <rPr>
        <b/>
        <i/>
        <sz val="10"/>
        <rFont val="Times New Roman"/>
        <family val="1"/>
      </rPr>
      <t>ITCU</t>
    </r>
    <r>
      <rPr>
        <b/>
        <i/>
        <vertAlign val="subscript"/>
        <sz val="10"/>
        <rFont val="Times New Roman"/>
        <family val="1"/>
      </rPr>
      <t>j</t>
    </r>
  </si>
  <si>
    <r>
      <t>IPX</t>
    </r>
    <r>
      <rPr>
        <b/>
        <i/>
        <vertAlign val="subscript"/>
        <sz val="10"/>
        <rFont val="Times New Roman"/>
        <family val="1"/>
      </rPr>
      <t>j</t>
    </r>
    <r>
      <rPr>
        <b/>
        <i/>
        <sz val="10"/>
        <rFont val="Times New Roman"/>
        <family val="1"/>
      </rPr>
      <t>ITC</t>
    </r>
    <r>
      <rPr>
        <b/>
        <i/>
        <vertAlign val="subscript"/>
        <sz val="10"/>
        <rFont val="Times New Roman"/>
        <family val="1"/>
      </rPr>
      <t>j</t>
    </r>
  </si>
  <si>
    <r>
      <t>w</t>
    </r>
    <r>
      <rPr>
        <b/>
        <i/>
        <vertAlign val="subscript"/>
        <sz val="10"/>
        <rFont val="Times New Roman"/>
        <family val="1"/>
      </rPr>
      <t>j</t>
    </r>
    <r>
      <rPr>
        <b/>
        <sz val="10"/>
        <rFont val="Times New Roman"/>
        <family val="1"/>
      </rPr>
      <t>Ln</t>
    </r>
    <r>
      <rPr>
        <b/>
        <i/>
        <sz val="10"/>
        <rFont val="Times New Roman"/>
        <family val="1"/>
      </rPr>
      <t>(IPX</t>
    </r>
    <r>
      <rPr>
        <b/>
        <i/>
        <vertAlign val="subscript"/>
        <sz val="10"/>
        <rFont val="Times New Roman"/>
        <family val="1"/>
      </rPr>
      <t>j</t>
    </r>
    <r>
      <rPr>
        <b/>
        <i/>
        <sz val="10"/>
        <rFont val="Times New Roman"/>
        <family val="1"/>
      </rPr>
      <t>ITC</t>
    </r>
    <r>
      <rPr>
        <b/>
        <i/>
        <vertAlign val="subscript"/>
        <sz val="10"/>
        <rFont val="Times New Roman"/>
        <family val="1"/>
      </rPr>
      <t>j)</t>
    </r>
  </si>
  <si>
    <r>
      <t>Ln(</t>
    </r>
    <r>
      <rPr>
        <b/>
        <i/>
        <sz val="10"/>
        <rFont val="Times New Roman"/>
        <family val="1"/>
      </rPr>
      <t>IPX</t>
    </r>
    <r>
      <rPr>
        <b/>
        <i/>
        <vertAlign val="subscript"/>
        <sz val="10"/>
        <rFont val="Times New Roman"/>
        <family val="1"/>
      </rPr>
      <t>j</t>
    </r>
    <r>
      <rPr>
        <b/>
        <i/>
        <sz val="10"/>
        <rFont val="Times New Roman"/>
        <family val="1"/>
      </rPr>
      <t>ITC</t>
    </r>
    <r>
      <rPr>
        <b/>
        <i/>
        <vertAlign val="subscript"/>
        <sz val="10"/>
        <rFont val="Times New Roman"/>
        <family val="1"/>
      </rPr>
      <t>j)</t>
    </r>
  </si>
  <si>
    <r>
      <t xml:space="preserve">Ln </t>
    </r>
    <r>
      <rPr>
        <b/>
        <i/>
        <sz val="10"/>
        <rFont val="Times New Roman"/>
        <family val="1"/>
      </rPr>
      <t>ITCR</t>
    </r>
  </si>
  <si>
    <t>Ln inflación</t>
  </si>
  <si>
    <r>
      <t>S</t>
    </r>
    <r>
      <rPr>
        <b/>
        <i/>
        <sz val="14"/>
        <rFont val="Times New Roman"/>
        <family val="1"/>
      </rPr>
      <t>p</t>
    </r>
    <r>
      <rPr>
        <b/>
        <i/>
        <vertAlign val="subscript"/>
        <sz val="14"/>
        <rFont val="Times New Roman"/>
        <family val="1"/>
      </rPr>
      <t>i</t>
    </r>
    <r>
      <rPr>
        <b/>
        <i/>
        <sz val="14"/>
        <rFont val="Times New Roman"/>
        <family val="1"/>
      </rPr>
      <t>q</t>
    </r>
    <r>
      <rPr>
        <b/>
        <i/>
        <vertAlign val="subscript"/>
        <sz val="14"/>
        <rFont val="Times New Roman"/>
        <family val="1"/>
      </rPr>
      <t>0</t>
    </r>
  </si>
  <si>
    <r>
      <t>S</t>
    </r>
    <r>
      <rPr>
        <b/>
        <i/>
        <sz val="14"/>
        <rFont val="Times New Roman"/>
        <family val="1"/>
      </rPr>
      <t>p</t>
    </r>
    <r>
      <rPr>
        <b/>
        <i/>
        <vertAlign val="subscript"/>
        <sz val="14"/>
        <rFont val="Times New Roman"/>
        <family val="1"/>
      </rPr>
      <t>0</t>
    </r>
    <r>
      <rPr>
        <b/>
        <i/>
        <sz val="14"/>
        <rFont val="Times New Roman"/>
        <family val="1"/>
      </rPr>
      <t>q</t>
    </r>
    <r>
      <rPr>
        <b/>
        <i/>
        <vertAlign val="subscript"/>
        <sz val="14"/>
        <rFont val="Times New Roman"/>
        <family val="1"/>
      </rPr>
      <t>i</t>
    </r>
  </si>
  <si>
    <r>
      <t>p</t>
    </r>
    <r>
      <rPr>
        <b/>
        <i/>
        <vertAlign val="subscript"/>
        <sz val="10"/>
        <rFont val="Times New Roman"/>
        <family val="1"/>
      </rPr>
      <t>A</t>
    </r>
  </si>
  <si>
    <r>
      <t>p</t>
    </r>
    <r>
      <rPr>
        <b/>
        <i/>
        <vertAlign val="subscript"/>
        <sz val="10"/>
        <rFont val="Times New Roman"/>
        <family val="1"/>
      </rPr>
      <t>B</t>
    </r>
  </si>
  <si>
    <r>
      <t>p</t>
    </r>
    <r>
      <rPr>
        <b/>
        <i/>
        <vertAlign val="subscript"/>
        <sz val="10"/>
        <rFont val="Times New Roman"/>
        <family val="1"/>
      </rPr>
      <t>C</t>
    </r>
  </si>
  <si>
    <r>
      <t>b) El índice de precios Laspayres con base en 1996 requiere calcular los valores totales de las ventas a los precios de cada año manteniendo constantes las cantidades vendidas en 1996 (columna</t>
    </r>
    <r>
      <rPr>
        <b/>
        <i/>
        <sz val="10"/>
        <rFont val="Times New Roman"/>
        <family val="1"/>
      </rPr>
      <t xml:space="preserve"> p</t>
    </r>
    <r>
      <rPr>
        <b/>
        <i/>
        <vertAlign val="subscript"/>
        <sz val="10"/>
        <rFont val="Times New Roman"/>
        <family val="1"/>
      </rPr>
      <t>i</t>
    </r>
    <r>
      <rPr>
        <b/>
        <i/>
        <sz val="10"/>
        <rFont val="Times New Roman"/>
        <family val="1"/>
      </rPr>
      <t>q</t>
    </r>
    <r>
      <rPr>
        <b/>
        <i/>
        <vertAlign val="subscript"/>
        <sz val="10"/>
        <rFont val="Times New Roman"/>
        <family val="1"/>
      </rPr>
      <t>o</t>
    </r>
    <r>
      <rPr>
        <b/>
        <i/>
        <sz val="10"/>
        <rFont val="Times New Roman"/>
        <family val="1"/>
      </rPr>
      <t xml:space="preserve"> </t>
    </r>
    <r>
      <rPr>
        <b/>
        <sz val="10"/>
        <rFont val="Times New Roman"/>
        <family val="1"/>
      </rPr>
      <t xml:space="preserve">) y luego calcular un índice de esos valores (columna </t>
    </r>
    <r>
      <rPr>
        <b/>
        <i/>
        <sz val="10"/>
        <rFont val="Times New Roman"/>
        <family val="1"/>
      </rPr>
      <t>IPL</t>
    </r>
    <r>
      <rPr>
        <b/>
        <i/>
        <vertAlign val="subscript"/>
        <sz val="10"/>
        <rFont val="Times New Roman"/>
        <family val="1"/>
      </rPr>
      <t>i/</t>
    </r>
    <r>
      <rPr>
        <b/>
        <vertAlign val="subscript"/>
        <sz val="10"/>
        <rFont val="Times New Roman"/>
        <family val="1"/>
      </rPr>
      <t>0</t>
    </r>
    <r>
      <rPr>
        <b/>
        <sz val="10"/>
        <rFont val="Times New Roman"/>
        <family val="1"/>
      </rPr>
      <t xml:space="preserve">). </t>
    </r>
  </si>
  <si>
    <r>
      <t>IPC</t>
    </r>
    <r>
      <rPr>
        <b/>
        <sz val="10"/>
        <rFont val="Times New Roman"/>
        <family val="1"/>
      </rPr>
      <t xml:space="preserve"> (A partir de inflación) 1996 = 100 </t>
    </r>
  </si>
  <si>
    <r>
      <t>b) Se trata ahora de comparar la inflación con la variación del índice de precios de la empresa. En 1997 y en 2000 se abarataron los productos de la empresa, en los otros dos años se encarecieron. Para saber qué pasó en el acumulado entre 1986 y 1989 se necesita calcular el índice de precios al consumidor, el cual puede deducirse de las tasa de inflación acumulando las variaciones anuales (</t>
    </r>
    <r>
      <rPr>
        <b/>
        <i/>
        <sz val="10"/>
        <rFont val="Times New Roman"/>
        <family val="1"/>
      </rPr>
      <t xml:space="preserve">Véase </t>
    </r>
    <r>
      <rPr>
        <b/>
        <sz val="10"/>
        <rFont val="Times New Roman"/>
        <family val="1"/>
      </rPr>
      <t xml:space="preserve">la columna </t>
    </r>
    <r>
      <rPr>
        <b/>
        <i/>
        <sz val="10"/>
        <rFont val="Times New Roman"/>
        <family val="1"/>
      </rPr>
      <t>IPC</t>
    </r>
    <r>
      <rPr>
        <b/>
        <sz val="10"/>
        <rFont val="Times New Roman"/>
        <family val="1"/>
      </rPr>
      <t xml:space="preserve"> 1996=100). El dato para 2000 es 1.9351, que es superior al índice de precios de los productos de la empresa en ese año (1.865, según el ejercicio anterior). De esto se deduce que los precios relativos de los productos de la empresa se redujeron, 3.6% entre 1996 y 2000.</t>
    </r>
  </si>
  <si>
    <r>
      <t>Sin embargo, el poder de compra de los salarios debe medirse correctamente deflactando el índice de los salarios nominales por el</t>
    </r>
    <r>
      <rPr>
        <b/>
        <i/>
        <sz val="10"/>
        <rFont val="Times New Roman"/>
        <family val="1"/>
      </rPr>
      <t xml:space="preserve"> IPC</t>
    </r>
    <r>
      <rPr>
        <b/>
        <sz val="10"/>
        <rFont val="Times New Roman"/>
        <family val="1"/>
      </rPr>
      <t>. En el cuadro se ve que el poder de compra de los salarios cayó hasta 1998 pero se recuperó completamente en 1999.</t>
    </r>
  </si>
  <si>
    <r>
      <t xml:space="preserve">PIB </t>
    </r>
    <r>
      <rPr>
        <b/>
        <sz val="10"/>
        <rFont val="Times New Roman"/>
        <family val="1"/>
      </rPr>
      <t xml:space="preserve">                                       (pesos corrientes) </t>
    </r>
  </si>
  <si>
    <r>
      <t xml:space="preserve">PIB  </t>
    </r>
    <r>
      <rPr>
        <b/>
        <sz val="10"/>
        <rFont val="Times New Roman"/>
        <family val="1"/>
      </rPr>
      <t xml:space="preserve">                                           (dólares constantes 1995) </t>
    </r>
  </si>
  <si>
    <r>
      <t>PIB</t>
    </r>
    <r>
      <rPr>
        <b/>
        <sz val="10"/>
        <rFont val="Times New Roman"/>
        <family val="1"/>
      </rPr>
      <t xml:space="preserve">, PPA                                               (dólares corrientes internacionales) </t>
    </r>
  </si>
  <si>
    <r>
      <t xml:space="preserve">PIB </t>
    </r>
    <r>
      <rPr>
        <b/>
        <sz val="10"/>
        <rFont val="Times New Roman"/>
        <family val="1"/>
      </rPr>
      <t xml:space="preserve">                                (dólares corrientes) </t>
    </r>
  </si>
  <si>
    <r>
      <t xml:space="preserve">DANE, </t>
    </r>
    <r>
      <rPr>
        <i/>
        <sz val="7"/>
        <rFont val="Times New Roman"/>
        <family val="1"/>
      </rPr>
      <t xml:space="preserve">Boletines de Estadística  </t>
    </r>
    <r>
      <rPr>
        <sz val="7"/>
        <rFont val="Times New Roman"/>
        <family val="1"/>
      </rPr>
      <t xml:space="preserve"> desde 1989. Desde este año se utilizaron las ponderaciones para agregar en Misceláneo las demás rubros.  </t>
    </r>
  </si>
  <si>
    <r>
      <t xml:space="preserve">1970-1988: </t>
    </r>
    <r>
      <rPr>
        <i/>
        <sz val="7"/>
        <rFont val="Times New Roman"/>
        <family val="1"/>
      </rPr>
      <t xml:space="preserve">Colombia Estadistica </t>
    </r>
    <r>
      <rPr>
        <sz val="7"/>
        <rFont val="Times New Roman"/>
        <family val="1"/>
      </rPr>
      <t>1988 y 1989</t>
    </r>
  </si>
  <si>
    <r>
      <t xml:space="preserve">DANE, “Metodología del nuevo índice de precios al consumidor 1979”, </t>
    </r>
    <r>
      <rPr>
        <i/>
        <sz val="10"/>
        <rFont val="Times New Roman"/>
        <family val="1"/>
      </rPr>
      <t>Boletín Mensual de Estadística, DANE</t>
    </r>
    <r>
      <rPr>
        <sz val="10"/>
        <rFont val="Times New Roman"/>
        <family val="1"/>
      </rPr>
      <t xml:space="preserve">, No. 333 , Abril 1979. Incluye metodología y ponderaciones del índice que se usó hasta 1988. No contiene resultados, los cuales se encuentran en </t>
    </r>
    <r>
      <rPr>
        <i/>
        <sz val="10"/>
        <rFont val="Times New Roman"/>
        <family val="1"/>
      </rPr>
      <t>Boletín Mensual de Estadística</t>
    </r>
    <r>
      <rPr>
        <sz val="10"/>
        <rFont val="Times New Roman"/>
        <family val="1"/>
      </rPr>
      <t xml:space="preserve">, DANE, o en Colombia Estadística, DANE (anual). </t>
    </r>
  </si>
  <si>
    <r>
      <t>DANE, “</t>
    </r>
    <r>
      <rPr>
        <i/>
        <sz val="10"/>
        <rFont val="Times New Roman"/>
        <family val="1"/>
      </rPr>
      <t xml:space="preserve">Índice de precios al consumidor 1954-1978”. </t>
    </r>
    <r>
      <rPr>
        <sz val="10"/>
        <rFont val="Times New Roman"/>
        <family val="1"/>
      </rPr>
      <t>Noviembre 1982. Descripción detallada de la metodología y ponderaciones del IPC que utilizaba como base julio 1954-junio 1955=100”. Contiene, además, todos los resultados para el período en el que se usó.</t>
    </r>
  </si>
  <si>
    <r>
      <t xml:space="preserve">DANE, </t>
    </r>
    <r>
      <rPr>
        <i/>
        <sz val="10"/>
        <rFont val="Times New Roman"/>
        <family val="1"/>
      </rPr>
      <t>IPC ¿Qué es? ¿Para qué sirve</t>
    </r>
    <r>
      <rPr>
        <sz val="10"/>
        <rFont val="Times New Roman"/>
        <family val="1"/>
      </rPr>
      <t>?. Documento publicado en 1996</t>
    </r>
  </si>
  <si>
    <r>
      <t>DANE, “Nuevo Índice de Precios al Consumidor”</t>
    </r>
    <r>
      <rPr>
        <i/>
        <sz val="10"/>
        <rFont val="Times New Roman"/>
        <family val="1"/>
      </rPr>
      <t>,</t>
    </r>
    <r>
      <rPr>
        <sz val="10"/>
        <rFont val="Times New Roman"/>
        <family val="1"/>
      </rPr>
      <t xml:space="preserve"> </t>
    </r>
    <r>
      <rPr>
        <i/>
        <sz val="10"/>
        <rFont val="Times New Roman"/>
        <family val="1"/>
      </rPr>
      <t>Boletín Mensual de Estadística</t>
    </r>
    <r>
      <rPr>
        <sz val="10"/>
        <rFont val="Times New Roman"/>
        <family val="1"/>
      </rPr>
      <t xml:space="preserve">, DANE, No. 550, Enero de 1999. Explica la ficha metodológica utilizada en la construcción del IPC que rige desde 1998. </t>
    </r>
  </si>
  <si>
    <r>
      <t xml:space="preserve">Montenegro García, Álvaro. “50 Años del Índice de Precios en Colombia”, Facultad de Ciencias Económicas y Administrativas, Pontificia Universidad Javeriana, </t>
    </r>
    <r>
      <rPr>
        <i/>
        <sz val="10"/>
        <rFont val="Times New Roman"/>
        <family val="1"/>
      </rPr>
      <t xml:space="preserve">Documentos de Economía </t>
    </r>
    <r>
      <rPr>
        <sz val="10"/>
        <rFont val="Times New Roman"/>
        <family val="1"/>
      </rPr>
      <t>No.10, mayo de 2004. Una breve historia del IPC, su metodología, y sus sesgos y problemas de medición.</t>
    </r>
  </si>
  <si>
    <r>
      <t xml:space="preserve">Allen, R. G. D., </t>
    </r>
    <r>
      <rPr>
        <i/>
        <sz val="10"/>
        <rFont val="Times New Roman"/>
        <family val="1"/>
      </rPr>
      <t>Index Numbers in Theory and Practice</t>
    </r>
    <r>
      <rPr>
        <sz val="10"/>
        <rFont val="Times New Roman"/>
        <family val="1"/>
      </rPr>
      <t>, Londres, The Macmillan Press Ltd., 1975. Una guía excelente sobre la construcción, interpretación y problemas en el cálculo de índices de precios y cantidades.</t>
    </r>
  </si>
  <si>
    <r>
      <t xml:space="preserve">Naciones Unidas, </t>
    </r>
    <r>
      <rPr>
        <i/>
        <sz val="10"/>
        <rFont val="Times New Roman"/>
        <family val="1"/>
      </rPr>
      <t>Estadísticas económicas. Estadísticas de precios y cantidades</t>
    </r>
    <r>
      <rPr>
        <sz val="10"/>
        <rFont val="Times New Roman"/>
        <family val="1"/>
      </rPr>
      <t>, Doc. E/CN. 3/475. Presentación sintética de las características de las fórmulas comúnmente utilizadas y los criterios de selección de los índices.</t>
    </r>
  </si>
  <si>
    <r>
      <t xml:space="preserve">___________, “Tasa de cambio real (TCR): definición y metodología de cálculo en Colombia”. Artículo elaborado por la Dirección Técnica y de Información económica de la Subgerencia de Estudios Económicos y publicado en </t>
    </r>
    <r>
      <rPr>
        <i/>
        <sz val="10"/>
        <rFont val="Times New Roman"/>
        <family val="1"/>
      </rPr>
      <t>Reportes del Emisor</t>
    </r>
    <r>
      <rPr>
        <sz val="10"/>
        <rFont val="Times New Roman"/>
        <family val="1"/>
      </rPr>
      <t>, No. 40, Septiembre de 2002.</t>
    </r>
  </si>
  <si>
    <r>
      <t xml:space="preserve">__________, “Revisión metodológica del </t>
    </r>
    <r>
      <rPr>
        <i/>
        <sz val="10"/>
        <rFont val="Times New Roman"/>
        <family val="1"/>
      </rPr>
      <t xml:space="preserve">ITCR </t>
    </r>
    <r>
      <rPr>
        <sz val="10"/>
        <rFont val="Times New Roman"/>
        <family val="1"/>
      </rPr>
      <t xml:space="preserve">y cálculo de un índice de competitividad con terceros países” en </t>
    </r>
    <r>
      <rPr>
        <i/>
        <sz val="10"/>
        <rFont val="Times New Roman"/>
        <family val="1"/>
      </rPr>
      <t>Revista del Banco de la República</t>
    </r>
    <r>
      <rPr>
        <sz val="10"/>
        <rFont val="Times New Roman"/>
        <family val="1"/>
      </rPr>
      <t>, noviembre, 2003. Presenta la metodología del índice de tasa de cambio real que cubre desde enero de 1987.</t>
    </r>
  </si>
  <si>
    <r>
      <t xml:space="preserve">DANE, </t>
    </r>
    <r>
      <rPr>
        <i/>
        <sz val="10"/>
        <rFont val="Times New Roman"/>
        <family val="1"/>
      </rPr>
      <t xml:space="preserve">Coeficientes de empalme nuevo </t>
    </r>
    <r>
      <rPr>
        <sz val="10"/>
        <rFont val="Times New Roman"/>
        <family val="1"/>
      </rPr>
      <t>I</t>
    </r>
    <r>
      <rPr>
        <i/>
        <sz val="10"/>
        <rFont val="Times New Roman"/>
        <family val="1"/>
      </rPr>
      <t xml:space="preserve">PC </t>
    </r>
    <r>
      <rPr>
        <sz val="10"/>
        <rFont val="Times New Roman"/>
        <family val="1"/>
      </rPr>
      <t>1999. Documento publicado en 1999.</t>
    </r>
  </si>
  <si>
    <r>
      <t xml:space="preserve">DANE, “El </t>
    </r>
    <r>
      <rPr>
        <i/>
        <sz val="10"/>
        <rFont val="Times New Roman"/>
        <family val="1"/>
      </rPr>
      <t>IPC</t>
    </r>
    <r>
      <rPr>
        <sz val="10"/>
        <rFont val="Times New Roman"/>
        <family val="1"/>
      </rPr>
      <t xml:space="preserve"> en Colombia: 50 años de un dato de coyuntura”, </t>
    </r>
    <r>
      <rPr>
        <i/>
        <sz val="10"/>
        <rFont val="Times New Roman"/>
        <family val="1"/>
      </rPr>
      <t>Boletín Mensual de Estadística</t>
    </r>
    <r>
      <rPr>
        <sz val="10"/>
        <rFont val="Times New Roman"/>
        <family val="1"/>
      </rPr>
      <t>, DANE, No. 600, Marzo de 2003. Hace un recuento breve y sencillo sobre la construcción del IPC.</t>
    </r>
  </si>
  <si>
    <r>
      <t xml:space="preserve">DANE, </t>
    </r>
    <r>
      <rPr>
        <i/>
        <sz val="10"/>
        <rFont val="Times New Roman"/>
        <family val="1"/>
      </rPr>
      <t>“</t>
    </r>
    <r>
      <rPr>
        <sz val="10"/>
        <rFont val="Times New Roman"/>
        <family val="1"/>
      </rPr>
      <t xml:space="preserve">Metodología </t>
    </r>
    <r>
      <rPr>
        <i/>
        <sz val="10"/>
        <rFont val="Times New Roman"/>
        <family val="1"/>
      </rPr>
      <t>IPC-98”,</t>
    </r>
    <r>
      <rPr>
        <sz val="10"/>
        <rFont val="Times New Roman"/>
        <family val="1"/>
      </rPr>
      <t xml:space="preserve"> Documento interno. Abril 2002.</t>
    </r>
  </si>
  <si>
    <r>
      <t xml:space="preserve">Jiménez, Cristina Siabatto de, “Bases para la actualización de la canasta familiar y el Índice de Precios al Consumidor. Aspectos metodológicos y conceptuales de la Encuesta de Ingresos y Gastos de los Hogares, 1984-1985”, </t>
    </r>
    <r>
      <rPr>
        <i/>
        <sz val="10"/>
        <rFont val="Times New Roman"/>
        <family val="1"/>
      </rPr>
      <t>Boletín de Estadística</t>
    </r>
    <r>
      <rPr>
        <sz val="10"/>
        <rFont val="Times New Roman"/>
        <family val="1"/>
      </rPr>
      <t xml:space="preserve">, DANE, No. 432, marzo, 1989. Explica la relación entre la encuesta y el nuevo </t>
    </r>
    <r>
      <rPr>
        <i/>
        <sz val="10"/>
        <rFont val="Times New Roman"/>
        <family val="1"/>
      </rPr>
      <t>IPC</t>
    </r>
    <r>
      <rPr>
        <sz val="10"/>
        <rFont val="Times New Roman"/>
        <family val="1"/>
      </rPr>
      <t>.</t>
    </r>
  </si>
  <si>
    <r>
      <t xml:space="preserve">Moncada, José, Cristina de Jiménez y Correal, Daniel, “Metodología del nuevo Índice de Precios al Consumidor </t>
    </r>
    <r>
      <rPr>
        <i/>
        <sz val="10"/>
        <rFont val="Times New Roman"/>
        <family val="1"/>
      </rPr>
      <t>IPC</t>
    </r>
    <r>
      <rPr>
        <sz val="10"/>
        <rFont val="Times New Roman"/>
        <family val="1"/>
      </rPr>
      <t xml:space="preserve">-60”, en </t>
    </r>
    <r>
      <rPr>
        <i/>
        <sz val="10"/>
        <rFont val="Times New Roman"/>
        <family val="1"/>
      </rPr>
      <t>Boletín de Estadística</t>
    </r>
    <r>
      <rPr>
        <sz val="10"/>
        <rFont val="Times New Roman"/>
        <family val="1"/>
      </rPr>
      <t xml:space="preserve">, DANE, No. 433, abril, 1989. Explica en forma detallada la metodología de recolección y cálculo del </t>
    </r>
    <r>
      <rPr>
        <i/>
        <sz val="10"/>
        <rFont val="Times New Roman"/>
        <family val="1"/>
      </rPr>
      <t>IPC</t>
    </r>
    <r>
      <rPr>
        <sz val="10"/>
        <rFont val="Times New Roman"/>
        <family val="1"/>
      </rPr>
      <t xml:space="preserve">. Contiene todo el sistema de ponderaciones comparado con el del índice anterior. Reproducido en </t>
    </r>
    <r>
      <rPr>
        <i/>
        <sz val="10"/>
        <rFont val="Times New Roman"/>
        <family val="1"/>
      </rPr>
      <t>Colombia Estadística</t>
    </r>
    <r>
      <rPr>
        <sz val="10"/>
        <rFont val="Times New Roman"/>
        <family val="1"/>
      </rPr>
      <t xml:space="preserve"> 1989, DANE.</t>
    </r>
  </si>
  <si>
    <r>
      <t xml:space="preserve">c) Pueden utilizarse dos métodos. El primero consiste en calcular los valores totales de las ventas multiplicando las cantidades de cada año y cada producto por los precios respectivos de 1996 (columna </t>
    </r>
    <r>
      <rPr>
        <b/>
        <i/>
        <sz val="10"/>
        <rFont val="Times New Roman"/>
        <family val="1"/>
      </rPr>
      <t>p</t>
    </r>
    <r>
      <rPr>
        <b/>
        <i/>
        <vertAlign val="subscript"/>
        <sz val="10"/>
        <rFont val="Times New Roman"/>
        <family val="1"/>
      </rPr>
      <t>0</t>
    </r>
    <r>
      <rPr>
        <b/>
        <i/>
        <sz val="10"/>
        <rFont val="Times New Roman"/>
        <family val="1"/>
      </rPr>
      <t>q</t>
    </r>
    <r>
      <rPr>
        <b/>
        <i/>
        <vertAlign val="subscript"/>
        <sz val="10"/>
        <rFont val="Times New Roman"/>
        <family val="1"/>
      </rPr>
      <t>i</t>
    </r>
    <r>
      <rPr>
        <b/>
        <sz val="10"/>
        <rFont val="Times New Roman"/>
        <family val="1"/>
      </rPr>
      <t>). El segundo consiste en calcular los valores totales de las ventas a precios corrientes y deflactarlos por el índice de precios Laspayres calculado anteriormente (columna siguiente). Los resultados no son idénticos. ¿Por qué?</t>
    </r>
  </si>
  <si>
    <t>c)     ¿cuál debería ser el valor total de las ventas de la empresa en 2001 si hubiera mantenido su participación en el mercado, suponiendo un crecimiento de la industria nacional del 1.5% y un crecimiento de precios del 7.6% en ese año?</t>
  </si>
  <si>
    <t xml:space="preserve">a) Se calculan las variaciones del índice de volumen de ventas de la empresa y se compraran con las tasas de crecimiento de la industria. Como se deduce del cuadro siguiente, la empresa ganó mercado hasta 1999 pero perdió mercado en 2000. </t>
  </si>
  <si>
    <t>d) Los precios de 1996 deben multiplicarse por 1.9351, que es el valor del IPC con base 1996=100.</t>
  </si>
  <si>
    <t>Si se calcula un índice de los sueldos pagados por obrero y se compara con los índices de precios unitarios de los tres artículos de la empresa, puede verse que para 1999 el argumento es válido en relación con los artículos A y C, pero no en relación con el B:</t>
  </si>
  <si>
    <t xml:space="preserve">b) Para calcular un índice de productividad media de los obreros debe dividirse el índice de volumen de ventas (suponiendo que las ventas y la producción son iguales, es el índice calculado en el ejercicio 4.13) por el índice de empleo obrero (a partir de la información sobre número de obreros). Los resultados que aparecen en el cuadro muestran que este índice de productividad cayó en todos los años.  Es cierto que aumentó aun más rápidamente el número de empleados, pero a costa de las ganancias de la empresa, no del salario obrero ajustado por productividad. </t>
  </si>
  <si>
    <t>Precio en moneda local</t>
  </si>
  <si>
    <t>Precio en dólares</t>
  </si>
  <si>
    <t xml:space="preserve">Precio de la hamburguesa Big Mac </t>
  </si>
  <si>
    <r>
      <t xml:space="preserve">Fuente: </t>
    </r>
    <r>
      <rPr>
        <i/>
        <sz val="8"/>
        <rFont val="Times New Roman"/>
        <family val="1"/>
      </rPr>
      <t xml:space="preserve">The Economist </t>
    </r>
    <r>
      <rPr>
        <sz val="8"/>
        <rFont val="Times New Roman"/>
        <family val="1"/>
      </rPr>
      <t>y cálculos propios</t>
    </r>
    <r>
      <rPr>
        <i/>
        <sz val="8"/>
        <rFont val="Times New Roman"/>
        <family val="1"/>
      </rPr>
      <t>.</t>
    </r>
  </si>
  <si>
    <t>Sub-valoración (-) / sobre-valoración (+) con respecto al dólar</t>
  </si>
  <si>
    <t xml:space="preserve">Índice implícito de PPP </t>
  </si>
  <si>
    <r>
      <t xml:space="preserve">Fuente: Banco Mundial. 2003, </t>
    </r>
    <r>
      <rPr>
        <i/>
        <sz val="8"/>
        <rFont val="Times New Roman"/>
        <family val="1"/>
      </rPr>
      <t>World Development Indicators</t>
    </r>
    <r>
      <rPr>
        <sz val="8"/>
        <rFont val="Times New Roman"/>
        <family val="1"/>
      </rPr>
      <t>, y cálculos propios.</t>
    </r>
  </si>
  <si>
    <r>
      <t>Índice de la tasa de cambio real del peso colombiano, comercio global no tradicional</t>
    </r>
    <r>
      <rPr>
        <b/>
        <vertAlign val="superscript"/>
        <sz val="10"/>
        <rFont val="Times New Roman"/>
        <family val="1"/>
      </rPr>
      <t xml:space="preserve"> 1/</t>
    </r>
  </si>
  <si>
    <t xml:space="preserve">La primera columna son las ponderaciones ajustadas para los cuatro países, que resultan de dividir las que utiliza el Banco de la Republica por (1-0.339), de forma que la suma de las cuatro sea 1. La segunda columna son los índices de precios 2000=100 que salen directamente de la información de la pregunta (las inflaciones de 2000 son irrelevantes para el ejercicio). La columna siguiente son los índices de las tasa de cambio con respecto al dólar, que resultan de comparar las tasa de cambio para 2000 y 2001. Si el índice de la tasa de cambio del peso calculado de igual forma se divide por los índices anteriores, se obtiene la columna siguiente, que representa los índices de las tasa de cambio del peso con respecto a cada uno de los cuatro países. La última columna se explica por sí misma. La sumatoria de esta ultima columna, dividida por el índice de precios colombiano base 2000=100 es el índice de la tasa de cambio real buscado El resultado indica que, con respecto a los cuatro países considerados, la tasa de cambio real del peso se revaluó en 3.5% entre diciembre de 2000 y diciembre de 2001. </t>
  </si>
  <si>
    <t>a) Los precios unitarios de venta por producto resultan de dividir los valores por las cantidades y aparecen en las tres primeras columnas del cuadro siguiente:</t>
  </si>
  <si>
    <t>d) Se trata de dividir cada una de las dos series obtenidas del ejercicio anterior por su valor correspondiente a 1996. Los resultados aparecen en las dos últimas columnas del mismo cuadro. Obsérvese que con el primer método el resultado final es un índice de cantidades tipo Laspayres y con el segundo es un índice de cantidades tipo Paasche (esto explica la diferencia del punto anterior).</t>
  </si>
  <si>
    <t>c) El valor de las ventas en 2000 (72,780) debe aumentar en 9.21% (que resulta de combinar la inflación esperada con el crecimiento esperado de la industria).</t>
  </si>
  <si>
    <t>Escriba la fórmula básica de cálculo del índice de cantidades Paasche para el año 1 con respecto al año 0, y la del mismo índice para el año 2 respecto al año 0. Explique porqué a partir de estos dos índices no puede deducirse cuál fue la evolución de las cantidades entre los períodos 1 y 2. ¿Y si los índices que se comparan fueran de tipo Laspayres?</t>
  </si>
  <si>
    <t>Demuestre formalmente que los índices de cantidades de Laspayres son aditivos, mas no así los de Paasche.</t>
  </si>
  <si>
    <t>Con los resultados del ejercicio 4.1 y los cálculos que se presentan en el Cuadro 4.6 muestre que el índice de precios de Laspayres para 1981, con base 1982, no es el inverso del correspondiente a 1982 con base en 1981. Muestre ahora que la propiedad de reversibilidad sí se cumple entre el índice de precios de Laspayres con base en 1982 y el de Paasche con base en 1981.</t>
  </si>
  <si>
    <t>Explique las razones por las que los índices de Paasche se interpretan como los índices implícitos de los Laspayres.</t>
  </si>
  <si>
    <t>A partir de sus respuestas al ejercicio anterior, calcule el índice de precios relativos de los alimentos (con respecto al resto de artículos de la canasta familiar) para junio de 2002 y junio de 2003. Interprete sus resultados.</t>
  </si>
  <si>
    <t>¿Cuánto varía el índice de la tasa de cambio real del peso en relación con el dólar de los Estados Unidos si en un mes se devalúa el peso 2%, la inflación en Colombia es 1.5% y la inflación en Estados Unidos es 0.3%?</t>
  </si>
  <si>
    <t>Calcule el índice ponderado de la tasa de cambio real del peso para 2001 con base 2000 = 100 con respecto a los cuatro principales socios comerciales del país, a partir de la siguiente información (datos son para fin de año):</t>
  </si>
  <si>
    <t>Haga nuevamente los cálculos de la pregunta anterior utilizando ponderaciones geométricas, como lo hace el Banco de la República.</t>
  </si>
  <si>
    <t>La empresa ABC cuenta además con la siguiente información de su Departamento de Relaciones Industriales:</t>
  </si>
  <si>
    <t>Con base en la siguiente información sobre los precios de las hamburguesas BigMac y los tipos de cambio en abril de 2002 calcule la apreciación relativa de las monedas y los tipos de cambio de paridad de poder adquisitivo:</t>
  </si>
  <si>
    <t>Muestre si los índices ideales de Fisher reúnen las propiedades de reversibilidad, transitividad y descomposición de valor.</t>
  </si>
  <si>
    <t>Con base en sus cálculos del punto anterior y la siguiente información del DANE, responda a las siguientes preguntas:</t>
  </si>
  <si>
    <t>Índice de precios al consumidor para ingresos bajos. Bogotá</t>
  </si>
  <si>
    <t xml:space="preserve">Precio del Big Mac en moneda local </t>
  </si>
  <si>
    <t xml:space="preserve">Tasa de cambio </t>
  </si>
  <si>
    <t xml:space="preserve">Dólar </t>
  </si>
  <si>
    <t>Ir a respuesta 4.16</t>
  </si>
  <si>
    <t>Ir a respuesta 4.17</t>
  </si>
  <si>
    <t>Ir a respuesta 4.18</t>
  </si>
  <si>
    <t>Ir a respuesta 4.19</t>
  </si>
  <si>
    <t xml:space="preserve">PIB                                             (dólares                   constantes 1995) </t>
  </si>
  <si>
    <t>Ejercicio 4.16</t>
  </si>
  <si>
    <t>Respuesta 4.16</t>
  </si>
  <si>
    <t>Ejercicio 4.17</t>
  </si>
  <si>
    <t>Respuesta 4.17</t>
  </si>
  <si>
    <t>Ejercicio 4.18</t>
  </si>
  <si>
    <t>Respuesta 4.18</t>
  </si>
  <si>
    <t>Ejercicio 4.19</t>
  </si>
  <si>
    <t>Respuesta 4.19</t>
  </si>
  <si>
    <r>
      <t xml:space="preserve">Considere la siguiente información de precios, según el </t>
    </r>
    <r>
      <rPr>
        <b/>
        <i/>
        <sz val="10"/>
        <rFont val="Times New Roman"/>
        <family val="1"/>
      </rPr>
      <t>IPC</t>
    </r>
    <r>
      <rPr>
        <b/>
        <sz val="10"/>
        <rFont val="Times New Roman"/>
        <family val="1"/>
      </rPr>
      <t>:</t>
    </r>
  </si>
  <si>
    <t>4.1*</t>
  </si>
  <si>
    <t>Años</t>
  </si>
  <si>
    <t>Producción</t>
  </si>
  <si>
    <t>(Miles de toneladas)</t>
  </si>
  <si>
    <t>Valor</t>
  </si>
  <si>
    <t>Precios por tonelada</t>
  </si>
  <si>
    <t>Arroz</t>
  </si>
  <si>
    <t>Cebada</t>
  </si>
  <si>
    <t>Maíz</t>
  </si>
  <si>
    <t>Sorgo</t>
  </si>
  <si>
    <t>Trigo</t>
  </si>
  <si>
    <t>Total</t>
  </si>
  <si>
    <t>-</t>
  </si>
  <si>
    <t>Ponderaciones</t>
  </si>
  <si>
    <t>Índice</t>
  </si>
  <si>
    <t>Año</t>
  </si>
  <si>
    <t>IPC</t>
  </si>
  <si>
    <t>INDICE DE PRECIOS AL CONSUMIDOR</t>
  </si>
  <si>
    <t>(Diciembre 1998=100)</t>
  </si>
  <si>
    <t>Enero</t>
  </si>
  <si>
    <t>110.64</t>
  </si>
  <si>
    <t>Febrero</t>
  </si>
  <si>
    <t>113.19</t>
  </si>
  <si>
    <t>Marzo</t>
  </si>
  <si>
    <t>115.12</t>
  </si>
  <si>
    <t>Abril</t>
  </si>
  <si>
    <t>116.27</t>
  </si>
  <si>
    <t>Mayo</t>
  </si>
  <si>
    <t>116.88</t>
  </si>
  <si>
    <t>Junio</t>
  </si>
  <si>
    <t>116.85</t>
  </si>
  <si>
    <t>Julio</t>
  </si>
  <si>
    <t>116.81</t>
  </si>
  <si>
    <t>Agosto</t>
  </si>
  <si>
    <t>117.18</t>
  </si>
  <si>
    <t>Septiembre</t>
  </si>
  <si>
    <t>117.68</t>
  </si>
  <si>
    <t>Octubre</t>
  </si>
  <si>
    <t>117.86</t>
  </si>
  <si>
    <t>Noviembre</t>
  </si>
  <si>
    <t>118.24</t>
  </si>
  <si>
    <t>Diciembre</t>
  </si>
  <si>
    <t>118.79</t>
  </si>
  <si>
    <t>102.21</t>
  </si>
  <si>
    <t>103.94</t>
  </si>
  <si>
    <t>104.92</t>
  </si>
  <si>
    <t>105.74</t>
  </si>
  <si>
    <t>106.25</t>
  </si>
  <si>
    <t>106.55</t>
  </si>
  <si>
    <t>106.88</t>
  </si>
  <si>
    <t>107.41</t>
  </si>
  <si>
    <t>107.76</t>
  </si>
  <si>
    <t>108.14</t>
  </si>
  <si>
    <t>108.66</t>
  </si>
  <si>
    <t>109.23</t>
  </si>
  <si>
    <t>87.22</t>
  </si>
  <si>
    <t>90.09</t>
  </si>
  <si>
    <t>92.43</t>
  </si>
  <si>
    <t>95.12</t>
  </si>
  <si>
    <t>96.6</t>
  </si>
  <si>
    <t>97.78</t>
  </si>
  <si>
    <t>98.25</t>
  </si>
  <si>
    <t>98.28</t>
  </si>
  <si>
    <t>98.57</t>
  </si>
  <si>
    <t>98.92</t>
  </si>
  <si>
    <t>99.09</t>
  </si>
  <si>
    <t>100.00</t>
  </si>
  <si>
    <r>
      <t>Fuente</t>
    </r>
    <r>
      <rPr>
        <sz val="8"/>
        <rFont val="Times New Roman"/>
        <family val="1"/>
      </rPr>
      <t>: www.dane.gov.co</t>
    </r>
  </si>
  <si>
    <t>Artículo A</t>
  </si>
  <si>
    <t>(unidades)</t>
  </si>
  <si>
    <t>(miles $)</t>
  </si>
  <si>
    <t>Artículo B</t>
  </si>
  <si>
    <t>Artículo C</t>
  </si>
  <si>
    <t>Inflación</t>
  </si>
  <si>
    <t>Crecimiento de la industria</t>
  </si>
  <si>
    <t>%</t>
  </si>
  <si>
    <t>Empleados</t>
  </si>
  <si>
    <t>Obreros</t>
  </si>
  <si>
    <t>Número</t>
  </si>
  <si>
    <t>Sueldos pagados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</si>
</sst>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_ * #,##0.0_ ;_ * \-#,##0.0_ ;_ * &quot;-&quot;??_ ;_ @_ "/>
    <numFmt numFmtId="169" formatCode="_ * #,##0_ ;_ * \-#,##0_ ;_ * &quot;-&quot;??_ ;_ @_ "/>
    <numFmt numFmtId="170" formatCode="0.0000"/>
    <numFmt numFmtId="171" formatCode="0.000"/>
    <numFmt numFmtId="172" formatCode="0.0"/>
    <numFmt numFmtId="173" formatCode="_(* #,##0.0_);_(* \(#,##0.0\);_(* &quot;-&quot;??_);_(@_)"/>
    <numFmt numFmtId="174" formatCode="_(* #,##0_);_(* \(#,##0\);_(* &quot;-&quot;??_);_(@_)"/>
    <numFmt numFmtId="175" formatCode="_(* #,##0.0_);_(* \(#,##0.0\);_(* &quot;-&quot;?_);_(@_)"/>
    <numFmt numFmtId="176" formatCode="_ * #,##0.000_ ;_ * \-#,##0.000_ ;_ * &quot;-&quot;??_ ;_ @_ "/>
    <numFmt numFmtId="177" formatCode="#,##0.0"/>
    <numFmt numFmtId="178" formatCode="#,##0.000"/>
    <numFmt numFmtId="179" formatCode="0.0%"/>
    <numFmt numFmtId="180" formatCode="_ * #,##0.0000_ ;_ * \-#,##0.0000_ ;_ * &quot;-&quot;??_ ;_ @_ "/>
    <numFmt numFmtId="181" formatCode="#,##0.0000"/>
    <numFmt numFmtId="182" formatCode="###\ ###\ ###\ ###"/>
    <numFmt numFmtId="183" formatCode="0.00;[Red]0.00"/>
    <numFmt numFmtId="184" formatCode="_(* #,##0.000_);_(* \(#,##0.000\);_(* &quot;-&quot;??_);_(@_)"/>
    <numFmt numFmtId="185" formatCode="0.000%"/>
    <numFmt numFmtId="186" formatCode="0.0000;[Red]0.0000"/>
    <numFmt numFmtId="187" formatCode="&quot;Yes&quot;;&quot;Yes&quot;;&quot;No&quot;"/>
    <numFmt numFmtId="188" formatCode="&quot;True&quot;;&quot;True&quot;;&quot;False&quot;"/>
    <numFmt numFmtId="189" formatCode="&quot;On&quot;;&quot;On&quot;;&quot;Off&quot;"/>
    <numFmt numFmtId="190" formatCode="_(* #,##0.0000_);_(* \(#,##0.0000\);_(* &quot;-&quot;??_);_(@_)"/>
    <numFmt numFmtId="191" formatCode="0.00000000"/>
    <numFmt numFmtId="192" formatCode="0.0000000"/>
    <numFmt numFmtId="193" formatCode="0.000000"/>
    <numFmt numFmtId="194" formatCode="0.00000"/>
    <numFmt numFmtId="195" formatCode="0.000000000"/>
    <numFmt numFmtId="196" formatCode="_ * #,##0.0000_ ;_ * \-#,##0.0000_ ;_ * &quot;-&quot;????_ ;_ @_ "/>
    <numFmt numFmtId="197" formatCode="&quot;$&quot;\ #,##0;&quot;$&quot;\ \-#,##0"/>
    <numFmt numFmtId="198" formatCode="&quot;$&quot;\ #,##0;[Red]&quot;$&quot;\ \-#,##0"/>
    <numFmt numFmtId="199" formatCode="&quot;$&quot;\ #,##0.00;&quot;$&quot;\ \-#,##0.00"/>
    <numFmt numFmtId="200" formatCode="&quot;$&quot;\ #,##0.00;[Red]&quot;$&quot;\ \-#,##0.00"/>
    <numFmt numFmtId="201" formatCode="&quot;Sí&quot;;&quot;Sí&quot;;&quot;No&quot;"/>
    <numFmt numFmtId="202" formatCode="&quot;Verdadero&quot;;&quot;Verdadero&quot;;&quot;Falso&quot;"/>
    <numFmt numFmtId="203" formatCode="&quot;Activado&quot;;&quot;Activado&quot;;&quot;Desactivado&quot;"/>
    <numFmt numFmtId="204" formatCode="_ * #,##0.00000_ ;_ * \-#,##0.00000_ ;_ * &quot;-&quot;??_ ;_ @_ "/>
    <numFmt numFmtId="205" formatCode="_(* #,##0.000_);_(* \(#,##0.000\);_(* &quot;-&quot;???_);_(@_)"/>
    <numFmt numFmtId="206" formatCode="_(* #,##0.00000_);_(* \(#,##0.00000\);_(* &quot;-&quot;??_);_(@_)"/>
    <numFmt numFmtId="207" formatCode="[$€-2]\ #,##0.00_);[Red]\([$€-2]\ #,##0.00\)"/>
    <numFmt numFmtId="208" formatCode="0.0000000000"/>
    <numFmt numFmtId="209" formatCode="0.00000000000"/>
    <numFmt numFmtId="210" formatCode="_(* #,##0.0000_);_(* \(#,##0.0000\);_(* &quot;-&quot;????_);_(@_)"/>
    <numFmt numFmtId="211" formatCode="_(* #,##0.000000_);_(* \(#,##0.000000\);_(* &quot;-&quot;??_);_(@_)"/>
    <numFmt numFmtId="212" formatCode="0.0000%"/>
  </numFmts>
  <fonts count="56">
    <font>
      <sz val="10"/>
      <name val="Arial"/>
      <family val="0"/>
    </font>
    <font>
      <sz val="10"/>
      <name val="Times New Roman"/>
      <family val="1"/>
    </font>
    <font>
      <sz val="8"/>
      <name val="Times New Roman"/>
      <family val="1"/>
    </font>
    <font>
      <b/>
      <sz val="10"/>
      <name val="Times New Roman"/>
      <family val="1"/>
    </font>
    <font>
      <sz val="10"/>
      <color indexed="8"/>
      <name val="Times New Roman"/>
      <family val="1"/>
    </font>
    <font>
      <b/>
      <sz val="10"/>
      <color indexed="8"/>
      <name val="Times New Roman"/>
      <family val="1"/>
    </font>
    <font>
      <b/>
      <sz val="8"/>
      <name val="Times New Roman"/>
      <family val="1"/>
    </font>
    <font>
      <u val="single"/>
      <sz val="10"/>
      <color indexed="12"/>
      <name val="Arial"/>
      <family val="0"/>
    </font>
    <font>
      <u val="single"/>
      <sz val="10"/>
      <color indexed="36"/>
      <name val="Arial"/>
      <family val="0"/>
    </font>
    <font>
      <b/>
      <i/>
      <sz val="10"/>
      <color indexed="8"/>
      <name val="Times New Roman"/>
      <family val="1"/>
    </font>
    <font>
      <sz val="9"/>
      <name val="Times New Roman"/>
      <family val="1"/>
    </font>
    <font>
      <i/>
      <sz val="10"/>
      <name val="Times New Roman"/>
      <family val="1"/>
    </font>
    <font>
      <b/>
      <vertAlign val="subscript"/>
      <sz val="10"/>
      <name val="Times New Roman"/>
      <family val="1"/>
    </font>
    <font>
      <b/>
      <sz val="10"/>
      <name val="Arial"/>
      <family val="2"/>
    </font>
    <font>
      <sz val="12"/>
      <name val="Times New Roman"/>
      <family val="1"/>
    </font>
    <font>
      <b/>
      <sz val="12"/>
      <name val="Times New Roman"/>
      <family val="1"/>
    </font>
    <font>
      <b/>
      <sz val="8"/>
      <color indexed="18"/>
      <name val="Times New Roman"/>
      <family val="1"/>
    </font>
    <font>
      <b/>
      <u val="single"/>
      <sz val="10"/>
      <color indexed="18"/>
      <name val="Times New Roman"/>
      <family val="1"/>
    </font>
    <font>
      <b/>
      <sz val="14"/>
      <color indexed="18"/>
      <name val="Times New Roman"/>
      <family val="1"/>
    </font>
    <font>
      <b/>
      <sz val="14"/>
      <color indexed="62"/>
      <name val="Times New Roman"/>
      <family val="1"/>
    </font>
    <font>
      <b/>
      <sz val="12"/>
      <color indexed="18"/>
      <name val="Times New Roman"/>
      <family val="1"/>
    </font>
    <font>
      <b/>
      <sz val="10"/>
      <color indexed="18"/>
      <name val="Times New Roman"/>
      <family val="1"/>
    </font>
    <font>
      <b/>
      <i/>
      <u val="single"/>
      <sz val="10"/>
      <name val="Times New Roman"/>
      <family val="1"/>
    </font>
    <font>
      <b/>
      <i/>
      <sz val="10"/>
      <name val="Times New Roman"/>
      <family val="1"/>
    </font>
    <font>
      <b/>
      <vertAlign val="superscript"/>
      <sz val="10"/>
      <name val="Times New Roman"/>
      <family val="1"/>
    </font>
    <font>
      <b/>
      <sz val="16"/>
      <name val="Times New Roman"/>
      <family val="1"/>
    </font>
    <font>
      <b/>
      <sz val="14"/>
      <name val="Times New Roman"/>
      <family val="1"/>
    </font>
    <font>
      <u val="single"/>
      <sz val="10"/>
      <color indexed="12"/>
      <name val="Times New Roman"/>
      <family val="1"/>
    </font>
    <font>
      <b/>
      <sz val="10"/>
      <name val="Symbol"/>
      <family val="1"/>
    </font>
    <font>
      <b/>
      <i/>
      <vertAlign val="subscript"/>
      <sz val="10"/>
      <name val="Times New Roman"/>
      <family val="1"/>
    </font>
    <font>
      <b/>
      <sz val="10"/>
      <name val="Tahoma"/>
      <family val="2"/>
    </font>
    <font>
      <b/>
      <sz val="8"/>
      <name val="Arial"/>
      <family val="2"/>
    </font>
    <font>
      <i/>
      <u val="single"/>
      <sz val="10"/>
      <name val="Times New Roman"/>
      <family val="1"/>
    </font>
    <font>
      <u val="single"/>
      <sz val="10"/>
      <name val="Times New Roman"/>
      <family val="1"/>
    </font>
    <font>
      <sz val="7"/>
      <name val="Times New Roman"/>
      <family val="1"/>
    </font>
    <font>
      <i/>
      <sz val="7"/>
      <name val="Times New Roman"/>
      <family val="1"/>
    </font>
    <font>
      <b/>
      <sz val="16"/>
      <color indexed="18"/>
      <name val="Times New Roman"/>
      <family val="1"/>
    </font>
    <font>
      <u val="single"/>
      <sz val="9"/>
      <name val="Times New Roman"/>
      <family val="1"/>
    </font>
    <font>
      <u val="single"/>
      <sz val="8"/>
      <name val="Times New Roman"/>
      <family val="1"/>
    </font>
    <font>
      <i/>
      <sz val="8"/>
      <name val="Times New Roman"/>
      <family val="1"/>
    </font>
    <font>
      <b/>
      <sz val="9"/>
      <name val="Times New Roman"/>
      <family val="1"/>
    </font>
    <font>
      <b/>
      <vertAlign val="superscript"/>
      <sz val="8"/>
      <name val="Times New Roman"/>
      <family val="1"/>
    </font>
    <font>
      <vertAlign val="subscript"/>
      <sz val="10"/>
      <name val="Times New Roman"/>
      <family val="1"/>
    </font>
    <font>
      <sz val="14"/>
      <name val="Times New Roman"/>
      <family val="1"/>
    </font>
    <font>
      <b/>
      <vertAlign val="superscript"/>
      <sz val="12"/>
      <name val="Times New Roman"/>
      <family val="1"/>
    </font>
    <font>
      <sz val="9"/>
      <name val="Arial"/>
      <family val="0"/>
    </font>
    <font>
      <sz val="12"/>
      <color indexed="18"/>
      <name val="Times New Roman"/>
      <family val="1"/>
    </font>
    <font>
      <sz val="12"/>
      <color indexed="8"/>
      <name val="Times New Roman"/>
      <family val="1"/>
    </font>
    <font>
      <i/>
      <sz val="14"/>
      <name val="Times New Roman"/>
      <family val="1"/>
    </font>
    <font>
      <i/>
      <vertAlign val="subscript"/>
      <sz val="10"/>
      <name val="Times New Roman"/>
      <family val="1"/>
    </font>
    <font>
      <b/>
      <i/>
      <sz val="14"/>
      <name val="Symbol"/>
      <family val="1"/>
    </font>
    <font>
      <b/>
      <i/>
      <sz val="14"/>
      <name val="Times New Roman"/>
      <family val="1"/>
    </font>
    <font>
      <b/>
      <i/>
      <vertAlign val="subscript"/>
      <sz val="14"/>
      <name val="Times New Roman"/>
      <family val="1"/>
    </font>
    <font>
      <u val="single"/>
      <sz val="10"/>
      <color indexed="8"/>
      <name val="Times New Roman"/>
      <family val="1"/>
    </font>
    <font>
      <sz val="8"/>
      <name val="Arial"/>
      <family val="0"/>
    </font>
    <font>
      <b/>
      <u val="single"/>
      <sz val="10"/>
      <color indexed="12"/>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38">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1" xfId="0" applyFont="1" applyBorder="1" applyAlignment="1">
      <alignment horizontal="center"/>
    </xf>
    <xf numFmtId="168" fontId="1" fillId="0" borderId="0" xfId="15" applyNumberFormat="1" applyFont="1" applyAlignment="1">
      <alignment horizontal="center" vertical="center"/>
    </xf>
    <xf numFmtId="172" fontId="1" fillId="0" borderId="0" xfId="0" applyNumberFormat="1" applyFont="1" applyAlignment="1">
      <alignment horizontal="center"/>
    </xf>
    <xf numFmtId="0" fontId="3"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horizontal="center"/>
    </xf>
    <xf numFmtId="49" fontId="1" fillId="0" borderId="0" xfId="15" applyNumberFormat="1" applyFont="1" applyAlignment="1">
      <alignment horizontal="center" vertical="center"/>
    </xf>
    <xf numFmtId="0" fontId="3" fillId="2" borderId="0" xfId="0" applyFont="1" applyFill="1" applyAlignment="1">
      <alignment/>
    </xf>
    <xf numFmtId="167" fontId="4" fillId="0" borderId="0" xfId="15" applyNumberFormat="1" applyFont="1" applyBorder="1" applyAlignment="1">
      <alignment horizontal="center" vertical="top" wrapText="1"/>
    </xf>
    <xf numFmtId="0" fontId="6" fillId="0" borderId="0" xfId="0" applyFont="1" applyAlignment="1">
      <alignment/>
    </xf>
    <xf numFmtId="0" fontId="1" fillId="0" borderId="0" xfId="0" applyFont="1" applyAlignment="1">
      <alignment/>
    </xf>
    <xf numFmtId="172" fontId="1" fillId="0" borderId="0" xfId="0" applyNumberFormat="1" applyFont="1" applyAlignment="1">
      <alignment/>
    </xf>
    <xf numFmtId="169" fontId="1" fillId="0" borderId="0" xfId="15" applyNumberFormat="1" applyFont="1" applyAlignment="1">
      <alignment/>
    </xf>
    <xf numFmtId="2" fontId="1" fillId="2" borderId="0" xfId="0" applyNumberFormat="1" applyFont="1" applyFill="1" applyBorder="1" applyAlignment="1">
      <alignment horizontal="center" wrapText="1"/>
    </xf>
    <xf numFmtId="4" fontId="1" fillId="0" borderId="0" xfId="0" applyNumberFormat="1" applyFont="1" applyBorder="1" applyAlignment="1">
      <alignment/>
    </xf>
    <xf numFmtId="177" fontId="1" fillId="0" borderId="0" xfId="0" applyNumberFormat="1" applyFont="1" applyBorder="1" applyAlignment="1">
      <alignment/>
    </xf>
    <xf numFmtId="0" fontId="10" fillId="0" borderId="0" xfId="0" applyFont="1" applyAlignment="1">
      <alignment/>
    </xf>
    <xf numFmtId="0" fontId="10" fillId="0" borderId="0" xfId="0" applyFont="1" applyAlignment="1">
      <alignment/>
    </xf>
    <xf numFmtId="0" fontId="3" fillId="0" borderId="0" xfId="0" applyFont="1" applyFill="1" applyBorder="1" applyAlignment="1">
      <alignment horizontal="center"/>
    </xf>
    <xf numFmtId="2" fontId="1" fillId="0" borderId="0" xfId="0" applyNumberFormat="1" applyFont="1" applyBorder="1" applyAlignment="1">
      <alignment horizontal="center"/>
    </xf>
    <xf numFmtId="177" fontId="1" fillId="0" borderId="0" xfId="0" applyNumberFormat="1" applyFont="1" applyBorder="1" applyAlignment="1">
      <alignment horizontal="center"/>
    </xf>
    <xf numFmtId="172" fontId="1" fillId="0" borderId="0" xfId="0" applyNumberFormat="1" applyFont="1" applyBorder="1" applyAlignment="1">
      <alignment horizontal="center"/>
    </xf>
    <xf numFmtId="2" fontId="1" fillId="0" borderId="0" xfId="0" applyNumberFormat="1" applyFont="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1" fillId="0" borderId="0" xfId="0" applyFont="1" applyFill="1" applyAlignment="1">
      <alignment/>
    </xf>
    <xf numFmtId="177" fontId="1" fillId="0" borderId="0" xfId="0" applyNumberFormat="1" applyFont="1" applyAlignment="1">
      <alignment horizontal="center"/>
    </xf>
    <xf numFmtId="168" fontId="1" fillId="0" borderId="0" xfId="15" applyNumberFormat="1" applyFont="1" applyAlignment="1">
      <alignment horizontal="right" vertical="center"/>
    </xf>
    <xf numFmtId="177" fontId="1" fillId="0" borderId="0" xfId="15" applyNumberFormat="1" applyFont="1" applyAlignment="1">
      <alignment horizontal="right" vertical="center"/>
    </xf>
    <xf numFmtId="177" fontId="1" fillId="0" borderId="1" xfId="15" applyNumberFormat="1" applyFont="1" applyBorder="1" applyAlignment="1">
      <alignment horizontal="right" vertical="center"/>
    </xf>
    <xf numFmtId="167" fontId="1" fillId="0" borderId="0" xfId="0" applyNumberFormat="1" applyFont="1" applyAlignment="1">
      <alignment/>
    </xf>
    <xf numFmtId="0" fontId="3" fillId="0" borderId="0" xfId="0" applyFont="1" applyAlignment="1">
      <alignment horizontal="center"/>
    </xf>
    <xf numFmtId="3" fontId="1" fillId="0" borderId="0" xfId="15" applyNumberFormat="1" applyFont="1" applyAlignment="1">
      <alignment horizontal="center"/>
    </xf>
    <xf numFmtId="10" fontId="1" fillId="0" borderId="0" xfId="22" applyNumberFormat="1" applyFont="1" applyAlignment="1">
      <alignment/>
    </xf>
    <xf numFmtId="180" fontId="1" fillId="0" borderId="0" xfId="0" applyNumberFormat="1" applyFont="1" applyAlignment="1">
      <alignment/>
    </xf>
    <xf numFmtId="0" fontId="3" fillId="0" borderId="0" xfId="0" applyFont="1" applyBorder="1" applyAlignment="1">
      <alignment/>
    </xf>
    <xf numFmtId="180" fontId="1" fillId="0" borderId="0" xfId="15" applyNumberFormat="1" applyFont="1" applyAlignment="1">
      <alignment/>
    </xf>
    <xf numFmtId="171" fontId="1" fillId="0" borderId="0" xfId="0" applyNumberFormat="1" applyFont="1" applyAlignment="1">
      <alignment horizontal="center"/>
    </xf>
    <xf numFmtId="181" fontId="1" fillId="0" borderId="0" xfId="0" applyNumberFormat="1" applyFont="1" applyAlignment="1">
      <alignment/>
    </xf>
    <xf numFmtId="0" fontId="2" fillId="0" borderId="0" xfId="0" applyFont="1" applyBorder="1" applyAlignment="1">
      <alignment horizontal="left" vertical="justify"/>
    </xf>
    <xf numFmtId="170" fontId="1" fillId="0" borderId="0" xfId="0" applyNumberFormat="1" applyFont="1" applyAlignment="1">
      <alignment horizontal="center"/>
    </xf>
    <xf numFmtId="0" fontId="1" fillId="0" borderId="0" xfId="0" applyFont="1" applyBorder="1" applyAlignment="1">
      <alignment horizontal="center" vertical="center"/>
    </xf>
    <xf numFmtId="43" fontId="1" fillId="0" borderId="0" xfId="0" applyNumberFormat="1" applyFont="1" applyAlignment="1">
      <alignment/>
    </xf>
    <xf numFmtId="168" fontId="1" fillId="0" borderId="0" xfId="0" applyNumberFormat="1" applyFont="1" applyAlignment="1">
      <alignment/>
    </xf>
    <xf numFmtId="167" fontId="1" fillId="0" borderId="0" xfId="15" applyFont="1" applyAlignment="1">
      <alignment/>
    </xf>
    <xf numFmtId="0" fontId="3" fillId="0" borderId="0" xfId="0" applyFont="1" applyBorder="1" applyAlignment="1">
      <alignment horizontal="center" vertical="justify"/>
    </xf>
    <xf numFmtId="167" fontId="1" fillId="0" borderId="1" xfId="15" applyFont="1" applyBorder="1" applyAlignment="1">
      <alignment/>
    </xf>
    <xf numFmtId="0" fontId="3" fillId="0" borderId="0" xfId="0" applyFont="1" applyBorder="1" applyAlignment="1">
      <alignment horizontal="center" vertical="center"/>
    </xf>
    <xf numFmtId="0" fontId="3" fillId="0" borderId="0" xfId="0" applyFont="1" applyBorder="1" applyAlignment="1">
      <alignment horizontal="center" vertical="justify" wrapText="1"/>
    </xf>
    <xf numFmtId="0" fontId="1" fillId="0" borderId="0" xfId="0" applyFont="1" applyAlignment="1">
      <alignment horizontal="justify"/>
    </xf>
    <xf numFmtId="49" fontId="1" fillId="0" borderId="0" xfId="0" applyNumberFormat="1" applyFont="1" applyAlignment="1">
      <alignment/>
    </xf>
    <xf numFmtId="0" fontId="1" fillId="0" borderId="0" xfId="0" applyFont="1" applyAlignment="1">
      <alignment horizontal="right"/>
    </xf>
    <xf numFmtId="168" fontId="1" fillId="0" borderId="0" xfId="15" applyNumberFormat="1" applyFont="1" applyBorder="1" applyAlignment="1">
      <alignment horizontal="center" vertical="center"/>
    </xf>
    <xf numFmtId="3" fontId="1" fillId="0" borderId="0" xfId="0" applyNumberFormat="1" applyFont="1" applyAlignment="1">
      <alignment horizontal="center"/>
    </xf>
    <xf numFmtId="0" fontId="1" fillId="0" borderId="0" xfId="0" applyNumberFormat="1" applyFont="1" applyBorder="1" applyAlignment="1">
      <alignment horizontal="center"/>
    </xf>
    <xf numFmtId="183" fontId="1" fillId="0" borderId="0" xfId="15" applyNumberFormat="1" applyFont="1" applyFill="1" applyAlignment="1">
      <alignment horizontal="center"/>
    </xf>
    <xf numFmtId="183" fontId="1" fillId="0" borderId="0" xfId="15" applyNumberFormat="1" applyFont="1" applyAlignment="1">
      <alignment horizontal="center"/>
    </xf>
    <xf numFmtId="3" fontId="1" fillId="0" borderId="0" xfId="0" applyNumberFormat="1" applyFont="1" applyBorder="1" applyAlignment="1">
      <alignment horizontal="center"/>
    </xf>
    <xf numFmtId="177" fontId="3" fillId="0" borderId="0" xfId="0" applyNumberFormat="1" applyFont="1" applyBorder="1" applyAlignment="1">
      <alignment horizontal="right"/>
    </xf>
    <xf numFmtId="0" fontId="3" fillId="0" borderId="0" xfId="0" applyFont="1" applyBorder="1" applyAlignment="1">
      <alignment/>
    </xf>
    <xf numFmtId="0" fontId="14" fillId="0" borderId="0" xfId="0" applyFont="1" applyAlignment="1">
      <alignment horizontal="justify"/>
    </xf>
    <xf numFmtId="0" fontId="14" fillId="0" borderId="0" xfId="0" applyFont="1" applyAlignment="1">
      <alignment/>
    </xf>
    <xf numFmtId="185" fontId="1" fillId="0" borderId="0" xfId="22" applyNumberFormat="1" applyFont="1" applyAlignment="1">
      <alignment/>
    </xf>
    <xf numFmtId="9" fontId="1" fillId="0" borderId="0" xfId="22" applyFont="1" applyBorder="1" applyAlignment="1">
      <alignment horizontal="center"/>
    </xf>
    <xf numFmtId="0" fontId="1" fillId="0" borderId="2" xfId="0" applyFont="1" applyBorder="1" applyAlignment="1">
      <alignment/>
    </xf>
    <xf numFmtId="0" fontId="1" fillId="0" borderId="2" xfId="0" applyFont="1" applyBorder="1" applyAlignment="1">
      <alignment horizontal="right"/>
    </xf>
    <xf numFmtId="0" fontId="0" fillId="2" borderId="2" xfId="0" applyFill="1" applyBorder="1" applyAlignment="1">
      <alignment/>
    </xf>
    <xf numFmtId="0" fontId="3" fillId="0" borderId="3" xfId="0" applyFont="1" applyBorder="1" applyAlignment="1">
      <alignment/>
    </xf>
    <xf numFmtId="0" fontId="3" fillId="0" borderId="2" xfId="0" applyFont="1" applyBorder="1" applyAlignment="1">
      <alignment horizontal="center"/>
    </xf>
    <xf numFmtId="177" fontId="1" fillId="0" borderId="2" xfId="0" applyNumberFormat="1" applyFont="1" applyBorder="1" applyAlignment="1">
      <alignment horizontal="right"/>
    </xf>
    <xf numFmtId="0" fontId="3" fillId="0" borderId="0" xfId="0" applyFont="1" applyBorder="1" applyAlignment="1">
      <alignment horizontal="center" vertical="center" wrapText="1"/>
    </xf>
    <xf numFmtId="0" fontId="3" fillId="0" borderId="2" xfId="0" applyFont="1" applyBorder="1" applyAlignment="1">
      <alignment/>
    </xf>
    <xf numFmtId="9" fontId="1" fillId="0" borderId="0" xfId="22" applyNumberFormat="1" applyFont="1" applyBorder="1" applyAlignment="1">
      <alignment horizontal="center"/>
    </xf>
    <xf numFmtId="179" fontId="1" fillId="0" borderId="0" xfId="22" applyNumberFormat="1" applyFont="1" applyBorder="1" applyAlignment="1">
      <alignment horizontal="center"/>
    </xf>
    <xf numFmtId="177" fontId="1" fillId="0" borderId="2" xfId="0" applyNumberFormat="1" applyFont="1" applyBorder="1" applyAlignment="1">
      <alignment horizontal="center"/>
    </xf>
    <xf numFmtId="0" fontId="1" fillId="0" borderId="0" xfId="0" applyNumberFormat="1" applyFont="1" applyAlignment="1">
      <alignment horizontal="right"/>
    </xf>
    <xf numFmtId="4" fontId="1" fillId="0" borderId="0" xfId="0" applyNumberFormat="1" applyFont="1" applyAlignment="1">
      <alignment horizontal="right"/>
    </xf>
    <xf numFmtId="0" fontId="1" fillId="0" borderId="0" xfId="17" applyNumberFormat="1" applyFont="1" applyAlignment="1">
      <alignment horizontal="right"/>
    </xf>
    <xf numFmtId="0" fontId="1" fillId="0" borderId="2" xfId="17" applyNumberFormat="1" applyFont="1" applyBorder="1" applyAlignment="1">
      <alignment horizontal="right"/>
    </xf>
    <xf numFmtId="4" fontId="1" fillId="0" borderId="2" xfId="0" applyNumberFormat="1" applyFont="1" applyBorder="1" applyAlignment="1">
      <alignment horizontal="right"/>
    </xf>
    <xf numFmtId="0" fontId="3" fillId="0" borderId="0" xfId="0" applyFont="1" applyAlignment="1">
      <alignment horizontal="center" vertical="center" wrapText="1"/>
    </xf>
    <xf numFmtId="43" fontId="1" fillId="0" borderId="0" xfId="0" applyNumberFormat="1" applyFont="1" applyFill="1" applyAlignment="1">
      <alignment/>
    </xf>
    <xf numFmtId="176" fontId="1" fillId="0" borderId="0" xfId="0" applyNumberFormat="1" applyFont="1" applyFill="1" applyAlignment="1">
      <alignment/>
    </xf>
    <xf numFmtId="174" fontId="1" fillId="0" borderId="0" xfId="0" applyNumberFormat="1" applyFont="1" applyAlignment="1">
      <alignment/>
    </xf>
    <xf numFmtId="167" fontId="1" fillId="0" borderId="0" xfId="15" applyFont="1" applyFill="1" applyAlignment="1">
      <alignment/>
    </xf>
    <xf numFmtId="169" fontId="1" fillId="0" borderId="0" xfId="0" applyNumberFormat="1" applyFont="1" applyFill="1" applyAlignment="1">
      <alignment/>
    </xf>
    <xf numFmtId="169" fontId="1" fillId="0" borderId="1" xfId="15" applyNumberFormat="1" applyFont="1" applyBorder="1" applyAlignment="1">
      <alignment/>
    </xf>
    <xf numFmtId="174" fontId="1" fillId="0" borderId="1" xfId="0" applyNumberFormat="1" applyFont="1" applyBorder="1" applyAlignment="1">
      <alignment/>
    </xf>
    <xf numFmtId="49" fontId="1" fillId="0" borderId="0" xfId="15" applyNumberFormat="1" applyFont="1" applyBorder="1" applyAlignment="1">
      <alignment horizontal="center" vertical="center"/>
    </xf>
    <xf numFmtId="169" fontId="3" fillId="0" borderId="0" xfId="0" applyNumberFormat="1" applyFont="1" applyAlignment="1">
      <alignment/>
    </xf>
    <xf numFmtId="176" fontId="3" fillId="0" borderId="0" xfId="0" applyNumberFormat="1" applyFont="1" applyFill="1" applyAlignment="1">
      <alignment horizontal="center"/>
    </xf>
    <xf numFmtId="180" fontId="3" fillId="0" borderId="0" xfId="0" applyNumberFormat="1" applyFont="1" applyFill="1" applyBorder="1" applyAlignment="1">
      <alignment horizontal="center"/>
    </xf>
    <xf numFmtId="167" fontId="3" fillId="0" borderId="0" xfId="0" applyNumberFormat="1" applyFont="1" applyBorder="1" applyAlignment="1">
      <alignment/>
    </xf>
    <xf numFmtId="0" fontId="3" fillId="0" borderId="0" xfId="0" applyFont="1" applyFill="1" applyAlignment="1">
      <alignment/>
    </xf>
    <xf numFmtId="176" fontId="3" fillId="0" borderId="0" xfId="15" applyNumberFormat="1" applyFont="1" applyFill="1" applyAlignment="1">
      <alignment/>
    </xf>
    <xf numFmtId="174" fontId="1" fillId="0" borderId="0" xfId="0" applyNumberFormat="1" applyFont="1" applyBorder="1" applyAlignment="1">
      <alignment/>
    </xf>
    <xf numFmtId="0" fontId="16" fillId="0" borderId="0" xfId="0" applyFont="1" applyFill="1" applyAlignment="1">
      <alignment horizontal="right"/>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0" xfId="0" applyFont="1" applyFill="1" applyAlignment="1">
      <alignment horizontal="left" vertical="center" wrapText="1"/>
    </xf>
    <xf numFmtId="0" fontId="17" fillId="0" borderId="0" xfId="21" applyFont="1" applyFill="1" applyAlignment="1">
      <alignment horizontal="right"/>
    </xf>
    <xf numFmtId="0" fontId="20" fillId="3" borderId="0" xfId="0" applyFont="1" applyFill="1" applyAlignment="1">
      <alignment horizontal="right"/>
    </xf>
    <xf numFmtId="0" fontId="0" fillId="0" borderId="0" xfId="0" applyFill="1" applyAlignment="1">
      <alignment/>
    </xf>
    <xf numFmtId="0" fontId="16" fillId="2" borderId="0" xfId="0" applyFont="1" applyFill="1" applyAlignment="1">
      <alignment horizontal="right"/>
    </xf>
    <xf numFmtId="177" fontId="1" fillId="3" borderId="0" xfId="0" applyNumberFormat="1" applyFont="1" applyFill="1" applyAlignment="1">
      <alignment horizontal="center"/>
    </xf>
    <xf numFmtId="177" fontId="1" fillId="3" borderId="0" xfId="0" applyNumberFormat="1" applyFont="1" applyFill="1" applyBorder="1" applyAlignment="1">
      <alignment horizontal="center"/>
    </xf>
    <xf numFmtId="0" fontId="22" fillId="2" borderId="0" xfId="21" applyFont="1" applyFill="1" applyAlignment="1">
      <alignment horizontal="left" vertical="center" wrapText="1"/>
    </xf>
    <xf numFmtId="0" fontId="20" fillId="3"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justify"/>
    </xf>
    <xf numFmtId="0" fontId="21" fillId="0" borderId="0" xfId="0" applyFont="1" applyFill="1" applyAlignment="1">
      <alignment horizontal="justify"/>
    </xf>
    <xf numFmtId="0" fontId="3" fillId="0" borderId="0" xfId="0" applyFont="1" applyFill="1" applyAlignment="1">
      <alignment horizontal="justify" vertical="top" wrapText="1"/>
    </xf>
    <xf numFmtId="0" fontId="17" fillId="0" borderId="0" xfId="21" applyFont="1" applyAlignment="1">
      <alignment horizontal="right" vertical="top" wrapText="1"/>
    </xf>
    <xf numFmtId="0" fontId="3" fillId="0" borderId="0" xfId="0" applyFont="1" applyAlignment="1">
      <alignment horizontal="left" vertical="top" wrapText="1"/>
    </xf>
    <xf numFmtId="0" fontId="3" fillId="0" borderId="0" xfId="0" applyFont="1" applyAlignment="1">
      <alignment horizontal="justify" vertical="top" wrapText="1"/>
    </xf>
    <xf numFmtId="0" fontId="21" fillId="0" borderId="0" xfId="0" applyFont="1" applyFill="1" applyAlignment="1">
      <alignment/>
    </xf>
    <xf numFmtId="0" fontId="3" fillId="0" borderId="0" xfId="0" applyFont="1" applyAlignment="1">
      <alignment horizontal="justify" vertical="center" wrapText="1"/>
    </xf>
    <xf numFmtId="0" fontId="3" fillId="0" borderId="0" xfId="0" applyFont="1" applyAlignment="1">
      <alignment wrapText="1"/>
    </xf>
    <xf numFmtId="0" fontId="6" fillId="0" borderId="0" xfId="0" applyFont="1" applyBorder="1" applyAlignment="1">
      <alignment horizontal="left" vertical="justify"/>
    </xf>
    <xf numFmtId="0" fontId="3" fillId="0" borderId="0" xfId="0" applyFont="1" applyAlignment="1">
      <alignment horizontal="left"/>
    </xf>
    <xf numFmtId="0" fontId="3" fillId="3" borderId="0" xfId="0" applyFont="1" applyFill="1" applyAlignment="1">
      <alignment/>
    </xf>
    <xf numFmtId="0" fontId="20" fillId="0" borderId="0" xfId="0" applyFont="1" applyFill="1" applyAlignment="1">
      <alignment horizontal="center"/>
    </xf>
    <xf numFmtId="0" fontId="3" fillId="0" borderId="0" xfId="0" applyFont="1" applyFill="1" applyAlignment="1">
      <alignment horizontal="left" vertical="top"/>
    </xf>
    <xf numFmtId="0" fontId="1" fillId="0" borderId="0" xfId="0" applyFont="1" applyBorder="1" applyAlignment="1">
      <alignment horizontal="left" vertical="top"/>
    </xf>
    <xf numFmtId="167" fontId="4" fillId="3" borderId="0" xfId="15" applyNumberFormat="1" applyFont="1" applyFill="1" applyBorder="1" applyAlignment="1">
      <alignment horizontal="center" vertical="top" wrapText="1"/>
    </xf>
    <xf numFmtId="49" fontId="4" fillId="3" borderId="1" xfId="15" applyNumberFormat="1" applyFont="1" applyFill="1" applyBorder="1" applyAlignment="1">
      <alignment horizontal="center" vertical="top" wrapText="1"/>
    </xf>
    <xf numFmtId="167" fontId="4" fillId="3" borderId="1" xfId="15" applyNumberFormat="1" applyFont="1" applyFill="1" applyBorder="1" applyAlignment="1">
      <alignment horizontal="center" vertical="top" wrapText="1"/>
    </xf>
    <xf numFmtId="0" fontId="1" fillId="3" borderId="5" xfId="0" applyFont="1" applyFill="1" applyBorder="1" applyAlignment="1">
      <alignment/>
    </xf>
    <xf numFmtId="0" fontId="5" fillId="3" borderId="5" xfId="0" applyFont="1" applyFill="1" applyBorder="1" applyAlignment="1">
      <alignment horizontal="center" vertical="top" wrapText="1"/>
    </xf>
    <xf numFmtId="0" fontId="5" fillId="0" borderId="0" xfId="0" applyFont="1" applyBorder="1" applyAlignment="1">
      <alignment horizontal="left" vertical="top" wrapText="1"/>
    </xf>
    <xf numFmtId="0" fontId="5" fillId="3" borderId="0" xfId="0" applyFont="1" applyFill="1" applyBorder="1" applyAlignment="1">
      <alignment horizontal="left" vertical="top" wrapText="1"/>
    </xf>
    <xf numFmtId="0" fontId="5" fillId="3" borderId="1" xfId="0" applyFont="1" applyFill="1" applyBorder="1" applyAlignment="1">
      <alignment horizontal="left" vertical="top" wrapText="1"/>
    </xf>
    <xf numFmtId="0" fontId="1" fillId="3" borderId="0" xfId="0" applyFont="1" applyFill="1" applyAlignment="1">
      <alignment/>
    </xf>
    <xf numFmtId="183" fontId="1" fillId="3" borderId="0" xfId="15" applyNumberFormat="1" applyFont="1" applyFill="1" applyAlignment="1">
      <alignment horizontal="center"/>
    </xf>
    <xf numFmtId="183" fontId="1" fillId="3" borderId="1" xfId="15" applyNumberFormat="1" applyFont="1" applyFill="1" applyBorder="1" applyAlignment="1">
      <alignment horizontal="center"/>
    </xf>
    <xf numFmtId="0" fontId="3" fillId="3" borderId="6" xfId="0" applyFont="1" applyFill="1" applyBorder="1" applyAlignment="1">
      <alignment/>
    </xf>
    <xf numFmtId="0" fontId="3" fillId="3" borderId="1" xfId="0" applyFont="1" applyFill="1" applyBorder="1" applyAlignment="1">
      <alignment/>
    </xf>
    <xf numFmtId="0" fontId="3" fillId="3" borderId="1" xfId="0" applyFont="1" applyFill="1" applyBorder="1" applyAlignment="1">
      <alignment horizontal="center"/>
    </xf>
    <xf numFmtId="0" fontId="3" fillId="3" borderId="0" xfId="0" applyFont="1" applyFill="1" applyBorder="1" applyAlignment="1">
      <alignment horizontal="center"/>
    </xf>
    <xf numFmtId="0" fontId="14" fillId="3" borderId="0" xfId="0" applyFont="1" applyFill="1" applyBorder="1" applyAlignment="1">
      <alignment/>
    </xf>
    <xf numFmtId="0" fontId="15" fillId="3" borderId="0" xfId="0" applyFont="1" applyFill="1" applyBorder="1" applyAlignment="1">
      <alignment/>
    </xf>
    <xf numFmtId="0" fontId="15" fillId="3" borderId="0" xfId="0" applyFont="1" applyFill="1" applyBorder="1" applyAlignment="1">
      <alignment horizontal="center"/>
    </xf>
    <xf numFmtId="0" fontId="15" fillId="3" borderId="0" xfId="0" applyFont="1" applyFill="1" applyAlignment="1">
      <alignment/>
    </xf>
    <xf numFmtId="0" fontId="15" fillId="3" borderId="0" xfId="0" applyFont="1" applyFill="1" applyBorder="1" applyAlignment="1">
      <alignment/>
    </xf>
    <xf numFmtId="0" fontId="14" fillId="3" borderId="2" xfId="0" applyFont="1" applyFill="1" applyBorder="1" applyAlignment="1">
      <alignment/>
    </xf>
    <xf numFmtId="0" fontId="15" fillId="3" borderId="2" xfId="0" applyFont="1" applyFill="1" applyBorder="1" applyAlignment="1">
      <alignment horizontal="center"/>
    </xf>
    <xf numFmtId="0" fontId="25" fillId="3" borderId="0" xfId="0" applyFont="1" applyFill="1" applyBorder="1" applyAlignment="1">
      <alignment horizontal="center"/>
    </xf>
    <xf numFmtId="0" fontId="3" fillId="3" borderId="0" xfId="0" applyFont="1" applyFill="1" applyAlignment="1">
      <alignment horizontal="center"/>
    </xf>
    <xf numFmtId="0" fontId="1" fillId="3" borderId="0" xfId="0" applyFont="1" applyFill="1" applyAlignment="1">
      <alignment horizontal="center"/>
    </xf>
    <xf numFmtId="177" fontId="1" fillId="3" borderId="1" xfId="0" applyNumberFormat="1" applyFont="1" applyFill="1" applyBorder="1" applyAlignment="1">
      <alignment horizontal="center"/>
    </xf>
    <xf numFmtId="0" fontId="1" fillId="3" borderId="0" xfId="0" applyFont="1" applyFill="1" applyBorder="1" applyAlignment="1">
      <alignment horizontal="center"/>
    </xf>
    <xf numFmtId="2" fontId="1" fillId="3" borderId="0" xfId="0" applyNumberFormat="1" applyFont="1" applyFill="1" applyBorder="1" applyAlignment="1">
      <alignment horizontal="center" wrapText="1"/>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 xfId="0" applyFont="1" applyFill="1" applyBorder="1" applyAlignment="1">
      <alignment horizontal="center"/>
    </xf>
    <xf numFmtId="2" fontId="1" fillId="3" borderId="2" xfId="0" applyNumberFormat="1" applyFont="1" applyFill="1" applyBorder="1" applyAlignment="1">
      <alignment horizontal="center" wrapText="1"/>
    </xf>
    <xf numFmtId="0" fontId="3" fillId="3" borderId="2" xfId="0" applyFont="1" applyFill="1" applyBorder="1" applyAlignment="1">
      <alignment horizontal="center"/>
    </xf>
    <xf numFmtId="3" fontId="1" fillId="3" borderId="0" xfId="0" applyNumberFormat="1" applyFont="1" applyFill="1" applyAlignment="1">
      <alignment horizontal="center"/>
    </xf>
    <xf numFmtId="3" fontId="1" fillId="3" borderId="0" xfId="0" applyNumberFormat="1" applyFont="1" applyFill="1" applyBorder="1" applyAlignment="1">
      <alignment horizontal="center"/>
    </xf>
    <xf numFmtId="0" fontId="6" fillId="3" borderId="2" xfId="0" applyFont="1" applyFill="1" applyBorder="1" applyAlignment="1">
      <alignment horizontal="center" wrapText="1"/>
    </xf>
    <xf numFmtId="0" fontId="3" fillId="3" borderId="4" xfId="0" applyFont="1" applyFill="1" applyBorder="1" applyAlignment="1">
      <alignment horizontal="center"/>
    </xf>
    <xf numFmtId="0" fontId="1" fillId="0" borderId="2" xfId="0" applyFont="1" applyBorder="1" applyAlignment="1">
      <alignment horizontal="center"/>
    </xf>
    <xf numFmtId="3" fontId="1" fillId="0" borderId="2" xfId="0" applyNumberFormat="1" applyFont="1" applyBorder="1" applyAlignment="1">
      <alignment horizontal="center"/>
    </xf>
    <xf numFmtId="0" fontId="3" fillId="0" borderId="0" xfId="0" applyFont="1" applyFill="1" applyBorder="1" applyAlignment="1">
      <alignment horizontal="center" vertical="center" wrapText="1"/>
    </xf>
    <xf numFmtId="0" fontId="1" fillId="3" borderId="0" xfId="0" applyFont="1" applyFill="1" applyAlignment="1">
      <alignment horizontal="right"/>
    </xf>
    <xf numFmtId="0" fontId="1" fillId="3" borderId="0" xfId="0" applyNumberFormat="1" applyFont="1" applyFill="1" applyAlignment="1">
      <alignment horizontal="right"/>
    </xf>
    <xf numFmtId="4" fontId="1" fillId="3" borderId="0" xfId="0" applyNumberFormat="1" applyFont="1" applyFill="1" applyAlignment="1">
      <alignment horizontal="right"/>
    </xf>
    <xf numFmtId="0" fontId="3" fillId="3" borderId="0" xfId="0" applyFont="1" applyFill="1" applyBorder="1" applyAlignment="1">
      <alignment/>
    </xf>
    <xf numFmtId="0" fontId="1" fillId="3" borderId="0" xfId="17" applyNumberFormat="1" applyFont="1" applyFill="1" applyAlignment="1">
      <alignment horizontal="right"/>
    </xf>
    <xf numFmtId="0" fontId="27" fillId="0" borderId="0" xfId="21" applyFont="1" applyAlignment="1">
      <alignment horizontal="right" vertical="top" wrapText="1"/>
    </xf>
    <xf numFmtId="0" fontId="1" fillId="0" borderId="0" xfId="0" applyFont="1" applyAlignment="1">
      <alignment horizontal="justify" vertical="center" wrapText="1"/>
    </xf>
    <xf numFmtId="0" fontId="1" fillId="0" borderId="2" xfId="0" applyFont="1" applyBorder="1" applyAlignment="1">
      <alignment horizontal="justify" vertical="center" wrapText="1"/>
    </xf>
    <xf numFmtId="0" fontId="15" fillId="3" borderId="2" xfId="0" applyFont="1" applyFill="1" applyBorder="1" applyAlignment="1">
      <alignment horizontal="justify" vertical="center" wrapText="1"/>
    </xf>
    <xf numFmtId="0" fontId="1" fillId="3" borderId="0" xfId="0" applyFont="1" applyFill="1" applyAlignment="1">
      <alignment horizontal="justify" vertical="center" wrapText="1"/>
    </xf>
    <xf numFmtId="0" fontId="3" fillId="0" borderId="0" xfId="0" applyFont="1" applyAlignment="1">
      <alignment/>
    </xf>
    <xf numFmtId="0" fontId="20" fillId="3" borderId="0" xfId="0" applyFont="1" applyFill="1" applyAlignment="1">
      <alignment horizontal="left"/>
    </xf>
    <xf numFmtId="0" fontId="3" fillId="3" borderId="0" xfId="0" applyFont="1" applyFill="1" applyBorder="1" applyAlignment="1">
      <alignment horizontal="center" vertical="center"/>
    </xf>
    <xf numFmtId="0" fontId="3" fillId="3" borderId="3" xfId="0" applyFont="1" applyFill="1" applyBorder="1" applyAlignment="1">
      <alignment horizontal="center"/>
    </xf>
    <xf numFmtId="0" fontId="3" fillId="0" borderId="0" xfId="0" applyFont="1" applyFill="1" applyBorder="1" applyAlignment="1">
      <alignment horizontal="center" vertical="center"/>
    </xf>
    <xf numFmtId="168" fontId="3" fillId="0" borderId="0" xfId="15" applyNumberFormat="1" applyFont="1" applyAlignment="1">
      <alignment horizontal="center" vertical="center"/>
    </xf>
    <xf numFmtId="168" fontId="3" fillId="3" borderId="0" xfId="15" applyNumberFormat="1" applyFont="1" applyFill="1" applyAlignment="1">
      <alignment horizontal="center" vertical="center"/>
    </xf>
    <xf numFmtId="168" fontId="3" fillId="0" borderId="2" xfId="15" applyNumberFormat="1" applyFont="1" applyBorder="1" applyAlignment="1">
      <alignment horizontal="center" vertical="center"/>
    </xf>
    <xf numFmtId="168" fontId="3" fillId="3" borderId="3" xfId="15" applyNumberFormat="1" applyFont="1" applyFill="1" applyBorder="1" applyAlignment="1">
      <alignment horizontal="center" vertical="center"/>
    </xf>
    <xf numFmtId="49" fontId="3" fillId="3" borderId="3" xfId="15" applyNumberFormat="1" applyFont="1" applyFill="1" applyBorder="1" applyAlignment="1">
      <alignment horizontal="center" vertical="center"/>
    </xf>
    <xf numFmtId="184" fontId="1" fillId="0" borderId="0" xfId="0" applyNumberFormat="1" applyFont="1" applyFill="1" applyAlignment="1">
      <alignment/>
    </xf>
    <xf numFmtId="168" fontId="1" fillId="0" borderId="0" xfId="0" applyNumberFormat="1" applyFont="1" applyFill="1" applyAlignment="1">
      <alignment/>
    </xf>
    <xf numFmtId="173" fontId="3" fillId="0" borderId="0" xfId="0" applyNumberFormat="1" applyFont="1" applyFill="1" applyAlignment="1">
      <alignment/>
    </xf>
    <xf numFmtId="184" fontId="3" fillId="0" borderId="0" xfId="0" applyNumberFormat="1" applyFont="1" applyFill="1" applyAlignment="1">
      <alignment/>
    </xf>
    <xf numFmtId="175" fontId="3" fillId="0" borderId="0" xfId="0" applyNumberFormat="1" applyFont="1" applyAlignment="1">
      <alignment/>
    </xf>
    <xf numFmtId="43" fontId="3" fillId="0" borderId="0" xfId="0" applyNumberFormat="1" applyFont="1" applyAlignment="1">
      <alignment/>
    </xf>
    <xf numFmtId="175" fontId="3" fillId="3" borderId="0" xfId="0" applyNumberFormat="1" applyFont="1" applyFill="1" applyAlignment="1">
      <alignment/>
    </xf>
    <xf numFmtId="43" fontId="3" fillId="3" borderId="0" xfId="0" applyNumberFormat="1" applyFont="1" applyFill="1" applyAlignment="1">
      <alignment/>
    </xf>
    <xf numFmtId="175" fontId="3" fillId="0" borderId="2" xfId="0" applyNumberFormat="1" applyFont="1" applyBorder="1" applyAlignment="1">
      <alignment/>
    </xf>
    <xf numFmtId="43" fontId="3" fillId="0" borderId="2" xfId="0" applyNumberFormat="1" applyFont="1" applyBorder="1" applyAlignment="1">
      <alignment/>
    </xf>
    <xf numFmtId="168" fontId="3" fillId="3" borderId="2" xfId="15" applyNumberFormat="1" applyFont="1" applyFill="1" applyBorder="1" applyAlignment="1">
      <alignment horizontal="center" vertical="center"/>
    </xf>
    <xf numFmtId="168" fontId="3" fillId="3" borderId="0" xfId="15" applyNumberFormat="1" applyFont="1" applyFill="1" applyAlignment="1">
      <alignment horizontal="center"/>
    </xf>
    <xf numFmtId="168" fontId="3" fillId="0" borderId="0" xfId="15" applyNumberFormat="1" applyFont="1" applyAlignment="1">
      <alignment horizontal="center"/>
    </xf>
    <xf numFmtId="168" fontId="3" fillId="3" borderId="2" xfId="15" applyNumberFormat="1" applyFont="1" applyFill="1" applyBorder="1" applyAlignment="1">
      <alignment horizontal="center"/>
    </xf>
    <xf numFmtId="0" fontId="16" fillId="0" borderId="0" xfId="0" applyFont="1" applyFill="1" applyAlignment="1">
      <alignment horizontal="center"/>
    </xf>
    <xf numFmtId="171" fontId="3" fillId="0" borderId="0" xfId="0" applyNumberFormat="1" applyFont="1" applyAlignment="1">
      <alignment/>
    </xf>
    <xf numFmtId="0" fontId="13" fillId="0" borderId="0" xfId="0" applyFont="1" applyAlignment="1">
      <alignment/>
    </xf>
    <xf numFmtId="177" fontId="3" fillId="0" borderId="0" xfId="15" applyNumberFormat="1" applyFont="1" applyBorder="1" applyAlignment="1">
      <alignment horizontal="right" vertical="center"/>
    </xf>
    <xf numFmtId="0" fontId="1" fillId="3" borderId="2" xfId="0" applyFont="1" applyFill="1" applyBorder="1" applyAlignment="1">
      <alignment/>
    </xf>
    <xf numFmtId="177" fontId="3" fillId="3" borderId="2" xfId="15" applyNumberFormat="1" applyFont="1" applyFill="1" applyBorder="1" applyAlignment="1">
      <alignment horizontal="right" vertical="center"/>
    </xf>
    <xf numFmtId="0" fontId="3" fillId="3" borderId="2" xfId="0" applyFont="1" applyFill="1" applyBorder="1" applyAlignment="1">
      <alignment/>
    </xf>
    <xf numFmtId="169" fontId="3" fillId="3" borderId="2" xfId="0" applyNumberFormat="1" applyFont="1" applyFill="1" applyBorder="1" applyAlignment="1">
      <alignment/>
    </xf>
    <xf numFmtId="176" fontId="3" fillId="3" borderId="2" xfId="0" applyNumberFormat="1" applyFont="1" applyFill="1" applyBorder="1" applyAlignment="1">
      <alignment horizontal="center"/>
    </xf>
    <xf numFmtId="180" fontId="3" fillId="3" borderId="2" xfId="0" applyNumberFormat="1" applyFont="1" applyFill="1" applyBorder="1" applyAlignment="1">
      <alignment horizontal="center"/>
    </xf>
    <xf numFmtId="172" fontId="3" fillId="0" borderId="0" xfId="0" applyNumberFormat="1" applyFont="1" applyAlignment="1">
      <alignment/>
    </xf>
    <xf numFmtId="0" fontId="3" fillId="0" borderId="0" xfId="0" applyFont="1" applyAlignment="1">
      <alignment horizontal="right"/>
    </xf>
    <xf numFmtId="173" fontId="3" fillId="0" borderId="0" xfId="0" applyNumberFormat="1" applyFont="1" applyAlignment="1">
      <alignment/>
    </xf>
    <xf numFmtId="172" fontId="3" fillId="0" borderId="0" xfId="0" applyNumberFormat="1" applyFont="1" applyAlignment="1">
      <alignment horizontal="left"/>
    </xf>
    <xf numFmtId="0" fontId="23" fillId="0" borderId="0" xfId="0" applyFont="1" applyAlignment="1">
      <alignment horizontal="left"/>
    </xf>
    <xf numFmtId="43" fontId="1" fillId="0" borderId="0" xfId="0" applyNumberFormat="1" applyFont="1" applyAlignment="1">
      <alignment horizontal="left"/>
    </xf>
    <xf numFmtId="167" fontId="4" fillId="0" borderId="0" xfId="15" applyNumberFormat="1" applyFont="1" applyBorder="1" applyAlignment="1">
      <alignment horizontal="right" vertical="center" wrapText="1"/>
    </xf>
    <xf numFmtId="0" fontId="1" fillId="0" borderId="0" xfId="0" applyFont="1" applyFill="1" applyBorder="1" applyAlignment="1">
      <alignment/>
    </xf>
    <xf numFmtId="0" fontId="5" fillId="0" borderId="0" xfId="0" applyFont="1" applyFill="1" applyBorder="1" applyAlignment="1">
      <alignment horizontal="center" vertical="top" wrapText="1"/>
    </xf>
    <xf numFmtId="49" fontId="3" fillId="0" borderId="0" xfId="0" applyNumberFormat="1" applyFont="1" applyAlignment="1">
      <alignment horizontal="right"/>
    </xf>
    <xf numFmtId="167" fontId="3" fillId="0" borderId="1" xfId="0" applyNumberFormat="1" applyFont="1" applyBorder="1" applyAlignment="1">
      <alignment horizontal="right"/>
    </xf>
    <xf numFmtId="10" fontId="3" fillId="0" borderId="0" xfId="22" applyNumberFormat="1" applyFont="1" applyAlignment="1">
      <alignment horizontal="left"/>
    </xf>
    <xf numFmtId="2" fontId="3" fillId="0" borderId="0" xfId="0" applyNumberFormat="1" applyFont="1" applyAlignment="1">
      <alignment horizontal="right"/>
    </xf>
    <xf numFmtId="167" fontId="3" fillId="0" borderId="0" xfId="0" applyNumberFormat="1" applyFont="1" applyAlignment="1">
      <alignment horizontal="right"/>
    </xf>
    <xf numFmtId="167" fontId="3" fillId="0" borderId="0" xfId="0" applyNumberFormat="1" applyFont="1" applyAlignment="1">
      <alignment horizontal="center"/>
    </xf>
    <xf numFmtId="167" fontId="3" fillId="0" borderId="0" xfId="0" applyNumberFormat="1" applyFont="1" applyAlignment="1">
      <alignment horizontal="left"/>
    </xf>
    <xf numFmtId="167" fontId="3" fillId="0" borderId="1" xfId="0" applyNumberFormat="1" applyFont="1" applyBorder="1" applyAlignment="1">
      <alignment horizontal="center"/>
    </xf>
    <xf numFmtId="167" fontId="3" fillId="0" borderId="0" xfId="0" applyNumberFormat="1" applyFont="1" applyBorder="1" applyAlignment="1">
      <alignment horizontal="center"/>
    </xf>
    <xf numFmtId="2" fontId="3" fillId="0" borderId="0" xfId="0" applyNumberFormat="1" applyFont="1" applyAlignment="1">
      <alignment horizontal="center"/>
    </xf>
    <xf numFmtId="180" fontId="3" fillId="0" borderId="0" xfId="0" applyNumberFormat="1" applyFont="1" applyAlignment="1">
      <alignment/>
    </xf>
    <xf numFmtId="167" fontId="3" fillId="0" borderId="0" xfId="0" applyNumberFormat="1" applyFont="1" applyAlignment="1">
      <alignment/>
    </xf>
    <xf numFmtId="180" fontId="1" fillId="0" borderId="0" xfId="0" applyNumberFormat="1" applyFont="1" applyBorder="1" applyAlignment="1">
      <alignment/>
    </xf>
    <xf numFmtId="43" fontId="1" fillId="0" borderId="0" xfId="0" applyNumberFormat="1" applyFont="1" applyBorder="1" applyAlignment="1">
      <alignment/>
    </xf>
    <xf numFmtId="180" fontId="1" fillId="0" borderId="2" xfId="0" applyNumberFormat="1" applyFont="1" applyBorder="1" applyAlignment="1">
      <alignment/>
    </xf>
    <xf numFmtId="0" fontId="3" fillId="0" borderId="2" xfId="0" applyFont="1" applyBorder="1" applyAlignment="1">
      <alignment horizontal="center" vertical="center"/>
    </xf>
    <xf numFmtId="2" fontId="3" fillId="0" borderId="0" xfId="0" applyNumberFormat="1" applyFont="1" applyAlignment="1">
      <alignment/>
    </xf>
    <xf numFmtId="183" fontId="3" fillId="0" borderId="0" xfId="15" applyNumberFormat="1" applyFont="1" applyAlignment="1">
      <alignment horizontal="center"/>
    </xf>
    <xf numFmtId="183" fontId="3" fillId="0" borderId="0" xfId="15" applyNumberFormat="1" applyFont="1" applyFill="1" applyAlignment="1">
      <alignment horizontal="center"/>
    </xf>
    <xf numFmtId="183" fontId="3" fillId="3" borderId="0" xfId="15" applyNumberFormat="1" applyFont="1" applyFill="1" applyAlignment="1">
      <alignment horizontal="center"/>
    </xf>
    <xf numFmtId="183" fontId="3" fillId="3" borderId="1" xfId="15" applyNumberFormat="1" applyFont="1" applyFill="1" applyBorder="1" applyAlignment="1">
      <alignment horizontal="center"/>
    </xf>
    <xf numFmtId="2" fontId="3" fillId="3" borderId="0" xfId="0" applyNumberFormat="1" applyFont="1" applyFill="1" applyAlignment="1">
      <alignment horizontal="center"/>
    </xf>
    <xf numFmtId="0" fontId="3" fillId="3" borderId="0" xfId="0" applyFont="1" applyFill="1" applyBorder="1" applyAlignment="1">
      <alignment horizontal="center" vertical="center" wrapText="1"/>
    </xf>
    <xf numFmtId="2" fontId="3" fillId="3" borderId="2" xfId="0" applyNumberFormat="1" applyFont="1" applyFill="1" applyBorder="1" applyAlignment="1">
      <alignment horizontal="center"/>
    </xf>
    <xf numFmtId="0" fontId="3" fillId="3" borderId="3" xfId="0" applyFont="1" applyFill="1" applyBorder="1" applyAlignment="1">
      <alignment horizontal="center" vertical="center"/>
    </xf>
    <xf numFmtId="183" fontId="3" fillId="3" borderId="0" xfId="0" applyNumberFormat="1" applyFont="1" applyFill="1" applyAlignment="1">
      <alignment/>
    </xf>
    <xf numFmtId="2" fontId="3" fillId="3" borderId="0" xfId="0" applyNumberFormat="1" applyFont="1" applyFill="1" applyAlignment="1">
      <alignment/>
    </xf>
    <xf numFmtId="0" fontId="3" fillId="0" borderId="2" xfId="0" applyFont="1" applyFill="1" applyBorder="1" applyAlignment="1">
      <alignment/>
    </xf>
    <xf numFmtId="186" fontId="3" fillId="3" borderId="2" xfId="0" applyNumberFormat="1" applyFont="1" applyFill="1" applyBorder="1" applyAlignment="1">
      <alignment/>
    </xf>
    <xf numFmtId="2" fontId="3" fillId="3" borderId="2" xfId="0" applyNumberFormat="1" applyFont="1" applyFill="1" applyBorder="1" applyAlignment="1">
      <alignment/>
    </xf>
    <xf numFmtId="183" fontId="3" fillId="0" borderId="3" xfId="0" applyNumberFormat="1" applyFont="1" applyBorder="1" applyAlignment="1">
      <alignment/>
    </xf>
    <xf numFmtId="2" fontId="3" fillId="0" borderId="3" xfId="0" applyNumberFormat="1" applyFont="1" applyBorder="1" applyAlignment="1">
      <alignment/>
    </xf>
    <xf numFmtId="0" fontId="3" fillId="3" borderId="3" xfId="0" applyFont="1" applyFill="1" applyBorder="1" applyAlignment="1">
      <alignment/>
    </xf>
    <xf numFmtId="0" fontId="3" fillId="0" borderId="0" xfId="0" applyFont="1" applyBorder="1" applyAlignment="1">
      <alignment horizontal="left" vertical="center"/>
    </xf>
    <xf numFmtId="167" fontId="3" fillId="0" borderId="0" xfId="15" applyNumberFormat="1" applyFont="1" applyFill="1" applyAlignment="1">
      <alignment horizontal="center"/>
    </xf>
    <xf numFmtId="167" fontId="3" fillId="0" borderId="0" xfId="15" applyFont="1" applyAlignment="1">
      <alignment/>
    </xf>
    <xf numFmtId="167" fontId="3" fillId="3" borderId="0" xfId="15" applyNumberFormat="1" applyFont="1" applyFill="1" applyAlignment="1">
      <alignment horizontal="center"/>
    </xf>
    <xf numFmtId="167" fontId="3" fillId="3" borderId="0" xfId="15" applyFont="1" applyFill="1" applyAlignment="1">
      <alignment/>
    </xf>
    <xf numFmtId="167" fontId="3" fillId="3" borderId="0" xfId="15" applyNumberFormat="1" applyFont="1" applyFill="1" applyBorder="1" applyAlignment="1">
      <alignment horizontal="center"/>
    </xf>
    <xf numFmtId="167" fontId="3" fillId="3" borderId="0" xfId="15" applyFont="1" applyFill="1" applyBorder="1" applyAlignment="1">
      <alignment horizontal="center"/>
    </xf>
    <xf numFmtId="167" fontId="3" fillId="0" borderId="2" xfId="15" applyNumberFormat="1" applyFont="1" applyFill="1" applyBorder="1" applyAlignment="1">
      <alignment horizontal="center"/>
    </xf>
    <xf numFmtId="167" fontId="3" fillId="0" borderId="2" xfId="15" applyFont="1" applyBorder="1" applyAlignment="1">
      <alignment/>
    </xf>
    <xf numFmtId="167" fontId="3" fillId="3" borderId="2" xfId="0" applyNumberFormat="1" applyFont="1" applyFill="1" applyBorder="1" applyAlignment="1">
      <alignment/>
    </xf>
    <xf numFmtId="0" fontId="0" fillId="0" borderId="2" xfId="0" applyBorder="1" applyAlignment="1">
      <alignment/>
    </xf>
    <xf numFmtId="171" fontId="3" fillId="0" borderId="0" xfId="0" applyNumberFormat="1" applyFont="1" applyAlignment="1">
      <alignment horizontal="center"/>
    </xf>
    <xf numFmtId="178" fontId="3" fillId="0" borderId="0" xfId="15" applyNumberFormat="1" applyFont="1" applyAlignment="1">
      <alignment horizontal="center"/>
    </xf>
    <xf numFmtId="181" fontId="3" fillId="0" borderId="0" xfId="15" applyNumberFormat="1" applyFont="1" applyAlignment="1">
      <alignment horizontal="center"/>
    </xf>
    <xf numFmtId="181" fontId="3" fillId="0" borderId="0" xfId="0" applyNumberFormat="1" applyFont="1" applyAlignment="1">
      <alignment horizontal="center"/>
    </xf>
    <xf numFmtId="177" fontId="3" fillId="0" borderId="0" xfId="0" applyNumberFormat="1" applyFont="1" applyAlignment="1">
      <alignment horizontal="center"/>
    </xf>
    <xf numFmtId="177" fontId="3" fillId="0" borderId="0" xfId="0" applyNumberFormat="1" applyFont="1" applyBorder="1" applyAlignment="1">
      <alignment horizontal="center"/>
    </xf>
    <xf numFmtId="177" fontId="3" fillId="0" borderId="0" xfId="0" applyNumberFormat="1" applyFont="1" applyAlignment="1">
      <alignment horizontal="right"/>
    </xf>
    <xf numFmtId="177" fontId="3" fillId="3" borderId="0" xfId="0" applyNumberFormat="1" applyFont="1" applyFill="1" applyAlignment="1">
      <alignment horizontal="center"/>
    </xf>
    <xf numFmtId="177" fontId="3" fillId="3" borderId="0" xfId="0" applyNumberFormat="1" applyFont="1" applyFill="1" applyBorder="1" applyAlignment="1">
      <alignment horizontal="center"/>
    </xf>
    <xf numFmtId="171" fontId="3" fillId="3" borderId="0" xfId="0" applyNumberFormat="1" applyFont="1" applyFill="1" applyAlignment="1">
      <alignment horizontal="center"/>
    </xf>
    <xf numFmtId="178" fontId="3" fillId="3" borderId="0" xfId="15" applyNumberFormat="1" applyFont="1" applyFill="1" applyAlignment="1">
      <alignment horizontal="center"/>
    </xf>
    <xf numFmtId="181" fontId="3" fillId="3" borderId="0" xfId="15" applyNumberFormat="1" applyFont="1" applyFill="1" applyAlignment="1">
      <alignment horizontal="center"/>
    </xf>
    <xf numFmtId="178" fontId="3" fillId="3" borderId="0" xfId="15" applyNumberFormat="1" applyFont="1" applyFill="1" applyBorder="1" applyAlignment="1">
      <alignment horizontal="center"/>
    </xf>
    <xf numFmtId="181" fontId="3" fillId="3" borderId="0" xfId="15" applyNumberFormat="1" applyFont="1" applyFill="1" applyBorder="1" applyAlignment="1">
      <alignment horizontal="center"/>
    </xf>
    <xf numFmtId="178" fontId="3" fillId="0" borderId="2" xfId="15" applyNumberFormat="1" applyFont="1" applyFill="1" applyBorder="1" applyAlignment="1">
      <alignment horizontal="center"/>
    </xf>
    <xf numFmtId="181" fontId="3" fillId="0" borderId="2" xfId="15" applyNumberFormat="1" applyFont="1" applyFill="1" applyBorder="1" applyAlignment="1">
      <alignment horizontal="center"/>
    </xf>
    <xf numFmtId="178" fontId="3" fillId="3" borderId="3" xfId="15" applyNumberFormat="1" applyFont="1" applyFill="1" applyBorder="1" applyAlignment="1">
      <alignment horizontal="center" vertical="center"/>
    </xf>
    <xf numFmtId="0" fontId="3" fillId="3" borderId="5" xfId="0" applyFont="1" applyFill="1" applyBorder="1" applyAlignment="1">
      <alignment horizontal="center" vertical="center" wrapText="1"/>
    </xf>
    <xf numFmtId="181" fontId="3" fillId="3" borderId="3" xfId="15" applyNumberFormat="1" applyFont="1" applyFill="1" applyBorder="1" applyAlignment="1">
      <alignment horizontal="center" vertical="center"/>
    </xf>
    <xf numFmtId="170" fontId="3" fillId="0" borderId="0" xfId="0" applyNumberFormat="1" applyFont="1" applyAlignment="1">
      <alignment horizontal="center"/>
    </xf>
    <xf numFmtId="0" fontId="3" fillId="0" borderId="0" xfId="0" applyFont="1" applyAlignment="1">
      <alignment horizontal="left" wrapText="1"/>
    </xf>
    <xf numFmtId="178" fontId="3" fillId="0" borderId="0" xfId="15" applyNumberFormat="1" applyFont="1" applyBorder="1" applyAlignment="1">
      <alignment horizontal="center" vertical="center"/>
    </xf>
    <xf numFmtId="178" fontId="3" fillId="0" borderId="2" xfId="15" applyNumberFormat="1" applyFont="1" applyBorder="1" applyAlignment="1">
      <alignment horizontal="center"/>
    </xf>
    <xf numFmtId="177" fontId="3" fillId="0" borderId="2" xfId="0" applyNumberFormat="1" applyFont="1" applyBorder="1" applyAlignment="1">
      <alignment horizontal="right"/>
    </xf>
    <xf numFmtId="0" fontId="3" fillId="3" borderId="0" xfId="0" applyFont="1" applyFill="1" applyBorder="1" applyAlignment="1">
      <alignment/>
    </xf>
    <xf numFmtId="170" fontId="3" fillId="3" borderId="0" xfId="0" applyNumberFormat="1" applyFont="1" applyFill="1" applyAlignment="1">
      <alignment horizontal="center"/>
    </xf>
    <xf numFmtId="171" fontId="3" fillId="0" borderId="2" xfId="0" applyNumberFormat="1" applyFont="1" applyBorder="1" applyAlignment="1">
      <alignment horizontal="center"/>
    </xf>
    <xf numFmtId="170" fontId="3" fillId="0" borderId="2" xfId="0" applyNumberFormat="1" applyFont="1" applyBorder="1" applyAlignment="1">
      <alignment horizontal="center"/>
    </xf>
    <xf numFmtId="170" fontId="3" fillId="3" borderId="3" xfId="0" applyNumberFormat="1" applyFont="1" applyFill="1" applyBorder="1" applyAlignment="1">
      <alignment horizontal="center"/>
    </xf>
    <xf numFmtId="170" fontId="3" fillId="3" borderId="3"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0" fontId="3" fillId="0" borderId="0" xfId="0" applyNumberFormat="1" applyFont="1" applyFill="1" applyBorder="1" applyAlignment="1">
      <alignment horizontal="center"/>
    </xf>
    <xf numFmtId="170" fontId="3" fillId="0" borderId="0" xfId="15" applyNumberFormat="1" applyFont="1" applyFill="1" applyBorder="1" applyAlignment="1">
      <alignment horizontal="center" vertical="center"/>
    </xf>
    <xf numFmtId="177" fontId="3" fillId="0" borderId="0" xfId="15" applyNumberFormat="1" applyFont="1" applyAlignment="1">
      <alignment horizontal="center"/>
    </xf>
    <xf numFmtId="177" fontId="3" fillId="3" borderId="1" xfId="0" applyNumberFormat="1" applyFont="1" applyFill="1" applyBorder="1" applyAlignment="1">
      <alignment horizontal="center"/>
    </xf>
    <xf numFmtId="0" fontId="1" fillId="3" borderId="6" xfId="0" applyFont="1" applyFill="1" applyBorder="1" applyAlignment="1">
      <alignment/>
    </xf>
    <xf numFmtId="0" fontId="1" fillId="3" borderId="0" xfId="0" applyFont="1" applyFill="1" applyBorder="1" applyAlignment="1">
      <alignment/>
    </xf>
    <xf numFmtId="0" fontId="3" fillId="3" borderId="0" xfId="0" applyFont="1" applyFill="1" applyAlignment="1">
      <alignment horizontal="center" vertical="center"/>
    </xf>
    <xf numFmtId="0" fontId="1" fillId="3" borderId="1" xfId="0" applyFont="1" applyFill="1" applyBorder="1" applyAlignment="1">
      <alignment/>
    </xf>
    <xf numFmtId="177" fontId="3" fillId="3" borderId="0" xfId="15" applyNumberFormat="1" applyFont="1" applyFill="1" applyAlignment="1">
      <alignment horizontal="center"/>
    </xf>
    <xf numFmtId="177" fontId="3" fillId="3" borderId="1" xfId="15" applyNumberFormat="1" applyFont="1" applyFill="1" applyBorder="1" applyAlignment="1">
      <alignment horizontal="center"/>
    </xf>
    <xf numFmtId="177" fontId="3" fillId="0" borderId="0" xfId="15" applyNumberFormat="1" applyFont="1" applyFill="1" applyBorder="1" applyAlignment="1">
      <alignment horizontal="center"/>
    </xf>
    <xf numFmtId="177" fontId="3" fillId="0" borderId="0" xfId="0" applyNumberFormat="1" applyFont="1" applyFill="1" applyBorder="1" applyAlignment="1">
      <alignment horizontal="center"/>
    </xf>
    <xf numFmtId="0" fontId="13" fillId="0" borderId="0" xfId="0" applyFont="1" applyFill="1" applyBorder="1" applyAlignment="1">
      <alignment/>
    </xf>
    <xf numFmtId="0" fontId="7" fillId="0" borderId="0" xfId="21" applyFill="1" applyBorder="1" applyAlignment="1">
      <alignment/>
    </xf>
    <xf numFmtId="0" fontId="30" fillId="0" borderId="0" xfId="0" applyFont="1" applyFill="1" applyBorder="1" applyAlignment="1">
      <alignment wrapText="1"/>
    </xf>
    <xf numFmtId="2" fontId="3" fillId="2" borderId="0" xfId="0" applyNumberFormat="1" applyFont="1" applyFill="1" applyBorder="1" applyAlignment="1">
      <alignment horizontal="center" wrapText="1"/>
    </xf>
    <xf numFmtId="2" fontId="3" fillId="2" borderId="2"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72" fontId="3" fillId="0" borderId="0" xfId="0" applyNumberFormat="1" applyFont="1" applyAlignment="1">
      <alignment horizontal="center"/>
    </xf>
    <xf numFmtId="182" fontId="13" fillId="2" borderId="0" xfId="15" applyNumberFormat="1" applyFont="1" applyFill="1" applyBorder="1" applyAlignment="1" quotePrefix="1">
      <alignment/>
    </xf>
    <xf numFmtId="2" fontId="3" fillId="0" borderId="0" xfId="0" applyNumberFormat="1" applyFont="1" applyBorder="1" applyAlignment="1">
      <alignment horizontal="center"/>
    </xf>
    <xf numFmtId="0" fontId="13" fillId="0" borderId="0" xfId="0" applyFont="1" applyFill="1" applyBorder="1" applyAlignment="1">
      <alignment/>
    </xf>
    <xf numFmtId="43" fontId="13" fillId="0" borderId="0" xfId="15" applyNumberFormat="1" applyFont="1" applyFill="1" applyBorder="1" applyAlignment="1">
      <alignment/>
    </xf>
    <xf numFmtId="2" fontId="3" fillId="3" borderId="0" xfId="0" applyNumberFormat="1" applyFont="1" applyFill="1" applyBorder="1" applyAlignment="1">
      <alignment horizontal="center" wrapText="1"/>
    </xf>
    <xf numFmtId="2" fontId="3" fillId="3" borderId="2" xfId="0" applyNumberFormat="1" applyFont="1" applyFill="1" applyBorder="1" applyAlignment="1">
      <alignment horizontal="center" wrapText="1"/>
    </xf>
    <xf numFmtId="172" fontId="3" fillId="3" borderId="0" xfId="0" applyNumberFormat="1" applyFont="1" applyFill="1" applyAlignment="1">
      <alignment horizontal="center"/>
    </xf>
    <xf numFmtId="2" fontId="3" fillId="3" borderId="0" xfId="0" applyNumberFormat="1" applyFont="1" applyFill="1" applyBorder="1" applyAlignment="1">
      <alignment horizontal="center"/>
    </xf>
    <xf numFmtId="172" fontId="3" fillId="3" borderId="2" xfId="0" applyNumberFormat="1" applyFont="1" applyFill="1" applyBorder="1" applyAlignment="1">
      <alignment horizontal="center"/>
    </xf>
    <xf numFmtId="3" fontId="3" fillId="0" borderId="0" xfId="0" applyNumberFormat="1" applyFont="1" applyAlignment="1">
      <alignment horizontal="center"/>
    </xf>
    <xf numFmtId="3" fontId="3" fillId="0" borderId="0" xfId="0" applyNumberFormat="1" applyFont="1" applyBorder="1" applyAlignment="1">
      <alignment horizontal="center"/>
    </xf>
    <xf numFmtId="172" fontId="3" fillId="0" borderId="2" xfId="0" applyNumberFormat="1" applyFont="1" applyBorder="1" applyAlignment="1">
      <alignment horizontal="center"/>
    </xf>
    <xf numFmtId="3" fontId="3" fillId="3" borderId="0" xfId="0" applyNumberFormat="1" applyFont="1" applyFill="1" applyAlignment="1">
      <alignment horizontal="center"/>
    </xf>
    <xf numFmtId="3" fontId="3" fillId="3" borderId="0" xfId="0" applyNumberFormat="1" applyFont="1" applyFill="1" applyBorder="1" applyAlignment="1">
      <alignment horizontal="center"/>
    </xf>
    <xf numFmtId="3" fontId="3" fillId="0" borderId="2" xfId="0" applyNumberFormat="1" applyFont="1" applyBorder="1" applyAlignment="1">
      <alignment horizontal="center"/>
    </xf>
    <xf numFmtId="0" fontId="3" fillId="0" borderId="0" xfId="0" applyNumberFormat="1" applyFont="1" applyAlignment="1">
      <alignment horizontal="center"/>
    </xf>
    <xf numFmtId="4" fontId="3" fillId="0" borderId="0" xfId="0" applyNumberFormat="1" applyFont="1" applyAlignment="1">
      <alignment horizontal="center"/>
    </xf>
    <xf numFmtId="179" fontId="3" fillId="0" borderId="0" xfId="0" applyNumberFormat="1" applyFont="1" applyAlignment="1">
      <alignment horizontal="center"/>
    </xf>
    <xf numFmtId="0" fontId="3" fillId="3" borderId="0" xfId="0" applyNumberFormat="1" applyFont="1" applyFill="1" applyAlignment="1">
      <alignment horizontal="center"/>
    </xf>
    <xf numFmtId="4" fontId="3" fillId="3" borderId="0" xfId="0" applyNumberFormat="1" applyFont="1" applyFill="1" applyAlignment="1">
      <alignment horizontal="center"/>
    </xf>
    <xf numFmtId="179" fontId="3" fillId="3" borderId="0" xfId="0" applyNumberFormat="1" applyFont="1" applyFill="1" applyAlignment="1">
      <alignment horizontal="center"/>
    </xf>
    <xf numFmtId="177" fontId="3" fillId="0" borderId="2" xfId="0" applyNumberFormat="1" applyFont="1" applyBorder="1" applyAlignment="1">
      <alignment horizontal="center"/>
    </xf>
    <xf numFmtId="0" fontId="3" fillId="0" borderId="2" xfId="0" applyNumberFormat="1" applyFont="1" applyBorder="1" applyAlignment="1">
      <alignment horizontal="center"/>
    </xf>
    <xf numFmtId="4" fontId="3" fillId="0" borderId="2" xfId="0" applyNumberFormat="1" applyFont="1" applyBorder="1" applyAlignment="1">
      <alignment horizontal="center"/>
    </xf>
    <xf numFmtId="179" fontId="3" fillId="0" borderId="2" xfId="0" applyNumberFormat="1" applyFont="1" applyBorder="1" applyAlignment="1">
      <alignment horizontal="center"/>
    </xf>
    <xf numFmtId="3" fontId="3" fillId="0" borderId="0" xfId="0" applyNumberFormat="1" applyFont="1" applyAlignment="1">
      <alignment horizontal="right"/>
    </xf>
    <xf numFmtId="3" fontId="3" fillId="3" borderId="0" xfId="0" applyNumberFormat="1" applyFont="1" applyFill="1" applyAlignment="1">
      <alignment horizontal="right"/>
    </xf>
    <xf numFmtId="0" fontId="3" fillId="3" borderId="5" xfId="0" applyFont="1" applyFill="1" applyBorder="1" applyAlignment="1">
      <alignment horizontal="center"/>
    </xf>
    <xf numFmtId="0" fontId="1" fillId="3" borderId="0" xfId="0" applyFont="1" applyFill="1" applyBorder="1" applyAlignment="1">
      <alignment/>
    </xf>
    <xf numFmtId="0" fontId="3" fillId="2" borderId="0" xfId="0" applyFont="1" applyFill="1" applyBorder="1" applyAlignment="1">
      <alignment horizontal="center" wrapText="1"/>
    </xf>
    <xf numFmtId="0" fontId="3" fillId="3" borderId="0" xfId="0" applyFont="1" applyFill="1" applyBorder="1" applyAlignment="1">
      <alignment horizontal="center" wrapText="1"/>
    </xf>
    <xf numFmtId="4" fontId="3" fillId="2" borderId="0" xfId="0" applyNumberFormat="1" applyFont="1" applyFill="1" applyBorder="1" applyAlignment="1">
      <alignment horizontal="center" wrapText="1"/>
    </xf>
    <xf numFmtId="4" fontId="3" fillId="3" borderId="0" xfId="0" applyNumberFormat="1" applyFont="1" applyFill="1" applyBorder="1" applyAlignment="1">
      <alignment horizontal="center" wrapText="1"/>
    </xf>
    <xf numFmtId="0" fontId="3" fillId="3" borderId="2" xfId="0" applyFont="1" applyFill="1" applyBorder="1" applyAlignment="1">
      <alignment horizontal="center" wrapText="1"/>
    </xf>
    <xf numFmtId="4" fontId="3" fillId="0" borderId="0" xfId="0" applyNumberFormat="1" applyFont="1" applyBorder="1" applyAlignment="1">
      <alignment horizontal="center"/>
    </xf>
    <xf numFmtId="4" fontId="3" fillId="3" borderId="0" xfId="0" applyNumberFormat="1" applyFont="1" applyFill="1" applyBorder="1" applyAlignment="1">
      <alignment horizontal="center"/>
    </xf>
    <xf numFmtId="0" fontId="3" fillId="3" borderId="1" xfId="0" applyFont="1" applyFill="1" applyBorder="1" applyAlignment="1">
      <alignment horizontal="center" wrapText="1"/>
    </xf>
    <xf numFmtId="2" fontId="3" fillId="3" borderId="1" xfId="0" applyNumberFormat="1" applyFont="1" applyFill="1" applyBorder="1" applyAlignment="1">
      <alignment horizontal="center" wrapText="1"/>
    </xf>
    <xf numFmtId="0" fontId="3" fillId="3" borderId="2" xfId="0" applyFont="1" applyFill="1" applyBorder="1" applyAlignment="1">
      <alignment horizontal="left"/>
    </xf>
    <xf numFmtId="17" fontId="3" fillId="3" borderId="2" xfId="0" applyNumberFormat="1" applyFont="1" applyFill="1" applyBorder="1" applyAlignment="1">
      <alignment horizontal="center"/>
    </xf>
    <xf numFmtId="0" fontId="3" fillId="3" borderId="6" xfId="0" applyFont="1" applyFill="1" applyBorder="1" applyAlignment="1">
      <alignment horizontal="centerContinuous"/>
    </xf>
    <xf numFmtId="2" fontId="1" fillId="0" borderId="0" xfId="0" applyNumberFormat="1" applyFont="1" applyFill="1" applyBorder="1" applyAlignment="1">
      <alignment horizontal="center" wrapText="1"/>
    </xf>
    <xf numFmtId="4" fontId="1" fillId="0" borderId="0" xfId="0" applyNumberFormat="1" applyFont="1" applyFill="1" applyBorder="1" applyAlignment="1">
      <alignment horizontal="center" wrapText="1"/>
    </xf>
    <xf numFmtId="4" fontId="1" fillId="0" borderId="0" xfId="0" applyNumberFormat="1" applyFont="1" applyFill="1" applyBorder="1" applyAlignment="1">
      <alignment/>
    </xf>
    <xf numFmtId="0" fontId="0" fillId="3" borderId="0" xfId="0" applyFill="1" applyAlignment="1">
      <alignment/>
    </xf>
    <xf numFmtId="4" fontId="3" fillId="3" borderId="0" xfId="0" applyNumberFormat="1" applyFont="1" applyFill="1" applyBorder="1" applyAlignment="1">
      <alignment horizontal="right"/>
    </xf>
    <xf numFmtId="4" fontId="3" fillId="0" borderId="0" xfId="0" applyNumberFormat="1" applyFont="1" applyBorder="1" applyAlignment="1">
      <alignment horizontal="right"/>
    </xf>
    <xf numFmtId="172" fontId="3" fillId="0" borderId="0" xfId="0" applyNumberFormat="1" applyFont="1" applyFill="1" applyBorder="1" applyAlignment="1">
      <alignment horizontal="right"/>
    </xf>
    <xf numFmtId="1" fontId="3" fillId="0" borderId="0" xfId="0" applyNumberFormat="1" applyFont="1" applyFill="1" applyBorder="1" applyAlignment="1">
      <alignment horizontal="center"/>
    </xf>
    <xf numFmtId="3" fontId="3" fillId="0" borderId="2" xfId="0" applyNumberFormat="1" applyFont="1" applyBorder="1" applyAlignment="1">
      <alignment horizontal="right"/>
    </xf>
    <xf numFmtId="49" fontId="3" fillId="2" borderId="0" xfId="0" applyNumberFormat="1" applyFont="1" applyFill="1" applyAlignment="1">
      <alignment/>
    </xf>
    <xf numFmtId="0" fontId="6" fillId="2" borderId="0" xfId="0" applyFont="1" applyFill="1" applyAlignment="1">
      <alignment horizontal="right"/>
    </xf>
    <xf numFmtId="0" fontId="25" fillId="2" borderId="0" xfId="0" applyFont="1" applyFill="1" applyAlignment="1">
      <alignment horizontal="center"/>
    </xf>
    <xf numFmtId="0" fontId="3" fillId="2" borderId="0" xfId="0" applyFont="1" applyFill="1" applyAlignment="1">
      <alignment horizontal="justify"/>
    </xf>
    <xf numFmtId="0" fontId="1" fillId="2" borderId="0" xfId="0" applyFont="1" applyFill="1" applyAlignment="1">
      <alignment horizontal="justify"/>
    </xf>
    <xf numFmtId="49" fontId="1" fillId="2" borderId="0" xfId="0" applyNumberFormat="1" applyFont="1" applyFill="1" applyAlignment="1">
      <alignment horizontal="justify"/>
    </xf>
    <xf numFmtId="0" fontId="11" fillId="2" borderId="0" xfId="0" applyFont="1" applyFill="1" applyAlignment="1">
      <alignment horizontal="justify"/>
    </xf>
    <xf numFmtId="0" fontId="3" fillId="2" borderId="0" xfId="0" applyFont="1" applyFill="1" applyAlignment="1">
      <alignment horizontal="right"/>
    </xf>
    <xf numFmtId="49" fontId="3" fillId="2" borderId="0" xfId="0" applyNumberFormat="1" applyFont="1" applyFill="1" applyAlignment="1">
      <alignment horizontal="justify"/>
    </xf>
    <xf numFmtId="0" fontId="22" fillId="2" borderId="0" xfId="21" applyFont="1" applyFill="1" applyAlignment="1">
      <alignment horizontal="justify"/>
    </xf>
    <xf numFmtId="0" fontId="23" fillId="2" borderId="0" xfId="0" applyFont="1" applyFill="1" applyAlignment="1">
      <alignment horizontal="justify"/>
    </xf>
    <xf numFmtId="0" fontId="32" fillId="2" borderId="0" xfId="0" applyFont="1" applyFill="1" applyAlignment="1">
      <alignment horizontal="left"/>
    </xf>
    <xf numFmtId="0" fontId="22" fillId="2" borderId="0" xfId="0" applyFont="1" applyFill="1" applyAlignment="1">
      <alignment horizontal="justify"/>
    </xf>
    <xf numFmtId="0" fontId="22" fillId="2" borderId="0" xfId="21" applyFont="1" applyFill="1" applyAlignment="1">
      <alignment horizontal="left"/>
    </xf>
    <xf numFmtId="3" fontId="1" fillId="0" borderId="0" xfId="0" applyNumberFormat="1" applyFont="1" applyFill="1" applyAlignment="1">
      <alignment/>
    </xf>
    <xf numFmtId="0" fontId="34" fillId="0" borderId="0" xfId="0" applyFont="1" applyAlignment="1">
      <alignment/>
    </xf>
    <xf numFmtId="0" fontId="34" fillId="0" borderId="0" xfId="0" applyFont="1" applyAlignment="1">
      <alignment/>
    </xf>
    <xf numFmtId="0" fontId="34" fillId="0" borderId="0" xfId="0" applyFont="1" applyBorder="1" applyAlignment="1">
      <alignment horizontal="left"/>
    </xf>
    <xf numFmtId="0" fontId="34" fillId="0" borderId="0" xfId="0" applyFont="1" applyAlignment="1">
      <alignment horizontal="left"/>
    </xf>
    <xf numFmtId="2" fontId="3" fillId="0" borderId="0" xfId="0" applyNumberFormat="1" applyFont="1" applyFill="1" applyBorder="1" applyAlignment="1">
      <alignment horizontal="right"/>
    </xf>
    <xf numFmtId="4" fontId="3" fillId="0" borderId="0" xfId="0" applyNumberFormat="1" applyFont="1" applyFill="1" applyBorder="1" applyAlignment="1">
      <alignment horizontal="right"/>
    </xf>
    <xf numFmtId="0" fontId="3" fillId="0" borderId="0" xfId="0" applyFont="1" applyFill="1" applyAlignment="1">
      <alignment horizontal="center"/>
    </xf>
    <xf numFmtId="172" fontId="3" fillId="0" borderId="0" xfId="0" applyNumberFormat="1" applyFont="1" applyFill="1" applyAlignment="1">
      <alignment horizontal="center"/>
    </xf>
    <xf numFmtId="0" fontId="22" fillId="0" borderId="0" xfId="0" applyFont="1" applyAlignment="1">
      <alignment horizontal="left"/>
    </xf>
    <xf numFmtId="0" fontId="23" fillId="2" borderId="0" xfId="0" applyFont="1" applyFill="1" applyAlignment="1">
      <alignment/>
    </xf>
    <xf numFmtId="49" fontId="23" fillId="2" borderId="0" xfId="0" applyNumberFormat="1" applyFont="1" applyFill="1" applyAlignment="1">
      <alignment/>
    </xf>
    <xf numFmtId="0" fontId="23" fillId="2" borderId="0" xfId="0" applyFont="1" applyFill="1" applyAlignment="1">
      <alignment horizontal="right"/>
    </xf>
    <xf numFmtId="49" fontId="23" fillId="2" borderId="0" xfId="0" applyNumberFormat="1" applyFont="1" applyFill="1" applyAlignment="1">
      <alignment horizontal="justify"/>
    </xf>
    <xf numFmtId="177" fontId="1" fillId="3" borderId="0" xfId="15" applyNumberFormat="1" applyFont="1" applyFill="1" applyAlignment="1">
      <alignment horizontal="right" vertical="center"/>
    </xf>
    <xf numFmtId="167" fontId="1" fillId="3" borderId="0" xfId="15" applyFont="1" applyFill="1" applyAlignment="1">
      <alignment/>
    </xf>
    <xf numFmtId="169" fontId="1" fillId="3" borderId="0" xfId="15" applyNumberFormat="1" applyFont="1" applyFill="1" applyAlignment="1">
      <alignment/>
    </xf>
    <xf numFmtId="174" fontId="1" fillId="3" borderId="0" xfId="0" applyNumberFormat="1" applyFont="1" applyFill="1" applyAlignment="1">
      <alignment/>
    </xf>
    <xf numFmtId="0" fontId="1" fillId="3" borderId="3" xfId="0" applyFont="1" applyFill="1" applyBorder="1" applyAlignment="1">
      <alignment/>
    </xf>
    <xf numFmtId="167" fontId="4" fillId="3" borderId="0" xfId="15" applyNumberFormat="1" applyFont="1" applyFill="1" applyBorder="1" applyAlignment="1">
      <alignment horizontal="right" vertical="center" wrapText="1"/>
    </xf>
    <xf numFmtId="167" fontId="4" fillId="3" borderId="2" xfId="15" applyNumberFormat="1" applyFont="1" applyFill="1" applyBorder="1" applyAlignment="1">
      <alignment horizontal="right" vertical="center" wrapText="1"/>
    </xf>
    <xf numFmtId="43" fontId="3" fillId="3" borderId="2" xfId="0" applyNumberFormat="1" applyFont="1" applyFill="1" applyBorder="1" applyAlignment="1">
      <alignment/>
    </xf>
    <xf numFmtId="180" fontId="3" fillId="3" borderId="3" xfId="0" applyNumberFormat="1" applyFont="1" applyFill="1" applyBorder="1" applyAlignment="1">
      <alignment/>
    </xf>
    <xf numFmtId="183" fontId="3" fillId="3" borderId="2" xfId="0" applyNumberFormat="1" applyFont="1" applyFill="1" applyBorder="1" applyAlignment="1">
      <alignment/>
    </xf>
    <xf numFmtId="0" fontId="2" fillId="0" borderId="0" xfId="0" applyFont="1" applyAlignment="1">
      <alignment/>
    </xf>
    <xf numFmtId="0" fontId="5" fillId="3" borderId="3" xfId="0" applyFont="1" applyFill="1" applyBorder="1" applyAlignment="1">
      <alignment horizontal="right" vertical="top" wrapText="1"/>
    </xf>
    <xf numFmtId="183" fontId="3" fillId="3" borderId="0" xfId="0" applyNumberFormat="1" applyFont="1" applyFill="1" applyAlignment="1">
      <alignment horizontal="center"/>
    </xf>
    <xf numFmtId="10" fontId="3" fillId="3" borderId="2" xfId="22" applyNumberFormat="1" applyFont="1" applyFill="1" applyBorder="1" applyAlignment="1">
      <alignment horizontal="center"/>
    </xf>
    <xf numFmtId="167" fontId="3" fillId="3" borderId="0" xfId="0" applyNumberFormat="1" applyFont="1" applyFill="1" applyAlignment="1">
      <alignment horizontal="center"/>
    </xf>
    <xf numFmtId="183" fontId="3" fillId="0" borderId="0" xfId="0" applyNumberFormat="1" applyFont="1" applyFill="1" applyAlignment="1">
      <alignment horizontal="center"/>
    </xf>
    <xf numFmtId="2" fontId="3" fillId="0" borderId="0" xfId="0" applyNumberFormat="1" applyFont="1" applyFill="1" applyAlignment="1">
      <alignment horizontal="center"/>
    </xf>
    <xf numFmtId="167" fontId="3" fillId="0" borderId="0" xfId="0" applyNumberFormat="1" applyFont="1" applyFill="1" applyAlignment="1">
      <alignment horizontal="center"/>
    </xf>
    <xf numFmtId="183" fontId="3" fillId="0" borderId="2" xfId="0" applyNumberFormat="1" applyFont="1" applyFill="1" applyBorder="1" applyAlignment="1">
      <alignment horizontal="center"/>
    </xf>
    <xf numFmtId="167" fontId="3" fillId="0" borderId="2" xfId="0" applyNumberFormat="1" applyFont="1" applyFill="1" applyBorder="1" applyAlignment="1">
      <alignment horizontal="center"/>
    </xf>
    <xf numFmtId="0" fontId="33" fillId="0" borderId="0" xfId="21" applyFont="1" applyAlignment="1">
      <alignment/>
    </xf>
    <xf numFmtId="0" fontId="2" fillId="0" borderId="0" xfId="0" applyFont="1" applyBorder="1" applyAlignment="1">
      <alignment vertical="top"/>
    </xf>
    <xf numFmtId="0" fontId="38" fillId="0" borderId="0" xfId="21" applyFont="1" applyBorder="1" applyAlignment="1">
      <alignment vertical="top"/>
    </xf>
    <xf numFmtId="0" fontId="43" fillId="3" borderId="7" xfId="0" applyFont="1" applyFill="1" applyBorder="1" applyAlignment="1">
      <alignment/>
    </xf>
    <xf numFmtId="2" fontId="3" fillId="0" borderId="8" xfId="0" applyNumberFormat="1" applyFont="1" applyBorder="1" applyAlignment="1">
      <alignment/>
    </xf>
    <xf numFmtId="0" fontId="43" fillId="3" borderId="9" xfId="0" applyFont="1" applyFill="1" applyBorder="1" applyAlignment="1">
      <alignment/>
    </xf>
    <xf numFmtId="2" fontId="3" fillId="0" borderId="10" xfId="0" applyNumberFormat="1" applyFont="1" applyBorder="1" applyAlignment="1">
      <alignment/>
    </xf>
    <xf numFmtId="0" fontId="3" fillId="0" borderId="10" xfId="0" applyFont="1" applyBorder="1" applyAlignment="1">
      <alignment/>
    </xf>
    <xf numFmtId="167" fontId="3" fillId="0" borderId="8" xfId="15" applyFont="1" applyBorder="1" applyAlignment="1">
      <alignment/>
    </xf>
    <xf numFmtId="167" fontId="3" fillId="0" borderId="11" xfId="15" applyFont="1" applyBorder="1" applyAlignment="1">
      <alignment/>
    </xf>
    <xf numFmtId="0" fontId="3" fillId="0" borderId="11" xfId="0" applyFont="1" applyBorder="1" applyAlignment="1">
      <alignment/>
    </xf>
    <xf numFmtId="171" fontId="3" fillId="0" borderId="10" xfId="0" applyNumberFormat="1" applyFont="1" applyBorder="1" applyAlignment="1">
      <alignment/>
    </xf>
    <xf numFmtId="0" fontId="43" fillId="3" borderId="7" xfId="0" applyFont="1" applyFill="1" applyBorder="1" applyAlignment="1">
      <alignment horizontal="center"/>
    </xf>
    <xf numFmtId="0" fontId="43" fillId="3" borderId="12" xfId="0" applyFont="1" applyFill="1" applyBorder="1" applyAlignment="1">
      <alignment horizontal="center"/>
    </xf>
    <xf numFmtId="0" fontId="3" fillId="3" borderId="12" xfId="0" applyFont="1" applyFill="1" applyBorder="1" applyAlignment="1">
      <alignment horizontal="center"/>
    </xf>
    <xf numFmtId="0" fontId="3" fillId="3" borderId="9" xfId="0" applyFont="1" applyFill="1" applyBorder="1" applyAlignment="1">
      <alignment horizontal="center"/>
    </xf>
    <xf numFmtId="2" fontId="3" fillId="0" borderId="8" xfId="0" applyNumberFormat="1" applyFont="1" applyBorder="1" applyAlignment="1">
      <alignment horizontal="right"/>
    </xf>
    <xf numFmtId="2" fontId="3" fillId="0" borderId="11" xfId="0" applyNumberFormat="1" applyFont="1" applyBorder="1" applyAlignment="1">
      <alignment horizontal="right"/>
    </xf>
    <xf numFmtId="2" fontId="3" fillId="0" borderId="10" xfId="0" applyNumberFormat="1" applyFont="1" applyBorder="1" applyAlignment="1">
      <alignment horizontal="right"/>
    </xf>
    <xf numFmtId="182" fontId="3" fillId="0" borderId="0" xfId="0" applyNumberFormat="1" applyFont="1" applyBorder="1" applyAlignment="1">
      <alignment horizontal="left"/>
    </xf>
    <xf numFmtId="168" fontId="3" fillId="2" borderId="0" xfId="15" applyNumberFormat="1" applyFont="1" applyFill="1" applyBorder="1" applyAlignment="1" quotePrefix="1">
      <alignment horizontal="center"/>
    </xf>
    <xf numFmtId="0" fontId="18" fillId="0" borderId="0" xfId="0" applyFont="1" applyFill="1" applyAlignment="1">
      <alignment horizontal="center"/>
    </xf>
    <xf numFmtId="4" fontId="3" fillId="0" borderId="2" xfId="0" applyNumberFormat="1" applyFont="1" applyBorder="1" applyAlignment="1">
      <alignment horizontal="right"/>
    </xf>
    <xf numFmtId="172" fontId="3" fillId="3" borderId="1" xfId="0" applyNumberFormat="1" applyFont="1" applyFill="1" applyBorder="1" applyAlignment="1">
      <alignment horizontal="center"/>
    </xf>
    <xf numFmtId="1" fontId="3" fillId="3" borderId="0" xfId="15" applyNumberFormat="1" applyFont="1" applyFill="1" applyAlignment="1">
      <alignment horizontal="center"/>
    </xf>
    <xf numFmtId="1" fontId="3" fillId="0" borderId="0" xfId="15" applyNumberFormat="1" applyFont="1" applyAlignment="1">
      <alignment horizontal="center"/>
    </xf>
    <xf numFmtId="1" fontId="3" fillId="3" borderId="1" xfId="15" applyNumberFormat="1" applyFont="1" applyFill="1" applyBorder="1" applyAlignment="1">
      <alignment horizontal="center"/>
    </xf>
    <xf numFmtId="168" fontId="1" fillId="0" borderId="0" xfId="0" applyNumberFormat="1" applyFont="1" applyFill="1" applyAlignment="1" quotePrefix="1">
      <alignment/>
    </xf>
    <xf numFmtId="4" fontId="3" fillId="3" borderId="1" xfId="0" applyNumberFormat="1" applyFont="1" applyFill="1" applyBorder="1" applyAlignment="1">
      <alignment horizontal="center"/>
    </xf>
    <xf numFmtId="0" fontId="6" fillId="0" borderId="0" xfId="0" applyFont="1" applyAlignment="1">
      <alignment horizontal="left"/>
    </xf>
    <xf numFmtId="0" fontId="6" fillId="3" borderId="0" xfId="0" applyFont="1" applyFill="1" applyAlignment="1">
      <alignment horizontal="left"/>
    </xf>
    <xf numFmtId="0" fontId="31" fillId="0" borderId="0" xfId="0" applyFont="1" applyAlignment="1">
      <alignment horizontal="left"/>
    </xf>
    <xf numFmtId="0" fontId="6" fillId="3" borderId="0" xfId="0" applyFont="1" applyFill="1" applyBorder="1" applyAlignment="1">
      <alignment horizontal="left"/>
    </xf>
    <xf numFmtId="0" fontId="6" fillId="0" borderId="2" xfId="0" applyFont="1" applyBorder="1" applyAlignment="1">
      <alignment horizontal="left"/>
    </xf>
    <xf numFmtId="0" fontId="0" fillId="0" borderId="0" xfId="0" applyFill="1" applyAlignment="1">
      <alignment horizontal="center"/>
    </xf>
    <xf numFmtId="0" fontId="3" fillId="0" borderId="0" xfId="17" applyNumberFormat="1" applyFont="1" applyAlignment="1">
      <alignment horizontal="center"/>
    </xf>
    <xf numFmtId="0" fontId="3" fillId="3" borderId="0" xfId="17" applyNumberFormat="1" applyFont="1" applyFill="1" applyAlignment="1">
      <alignment horizontal="center"/>
    </xf>
    <xf numFmtId="0" fontId="3" fillId="3" borderId="0" xfId="0" applyNumberFormat="1" applyFont="1" applyFill="1" applyBorder="1" applyAlignment="1">
      <alignment horizontal="center"/>
    </xf>
    <xf numFmtId="0" fontId="3" fillId="0" borderId="2" xfId="17" applyNumberFormat="1" applyFont="1" applyBorder="1" applyAlignment="1">
      <alignment horizontal="center"/>
    </xf>
    <xf numFmtId="0" fontId="22" fillId="0" borderId="0" xfId="0" applyFont="1" applyAlignment="1">
      <alignment horizontal="left" wrapText="1"/>
    </xf>
    <xf numFmtId="0" fontId="13" fillId="0" borderId="0" xfId="0" applyFont="1" applyAlignment="1">
      <alignment horizontal="justify" vertical="center" wrapText="1"/>
    </xf>
    <xf numFmtId="0" fontId="17" fillId="0" borderId="0" xfId="21" applyFont="1" applyFill="1" applyAlignment="1">
      <alignment horizontal="left"/>
    </xf>
    <xf numFmtId="0" fontId="16" fillId="0" borderId="0" xfId="0" applyFont="1" applyAlignment="1">
      <alignment horizontal="right"/>
    </xf>
    <xf numFmtId="0" fontId="0" fillId="0" borderId="0" xfId="0" applyAlignment="1">
      <alignment horizontal="justify"/>
    </xf>
    <xf numFmtId="0" fontId="0" fillId="0" borderId="0" xfId="0" applyFont="1" applyAlignment="1">
      <alignment horizontal="justify"/>
    </xf>
    <xf numFmtId="0" fontId="45" fillId="0" borderId="0" xfId="0" applyFont="1" applyAlignment="1">
      <alignment/>
    </xf>
    <xf numFmtId="0" fontId="1" fillId="0" borderId="0" xfId="0" applyFont="1" applyAlignment="1">
      <alignment horizontal="left"/>
    </xf>
    <xf numFmtId="0" fontId="46" fillId="3" borderId="0" xfId="0" applyFont="1" applyFill="1" applyAlignment="1">
      <alignment horizontal="left"/>
    </xf>
    <xf numFmtId="0" fontId="0" fillId="0" borderId="0" xfId="0" applyFont="1" applyAlignment="1">
      <alignment/>
    </xf>
    <xf numFmtId="0" fontId="7" fillId="0" borderId="0" xfId="21" applyAlignment="1">
      <alignment horizontal="justify"/>
    </xf>
    <xf numFmtId="0" fontId="15" fillId="0" borderId="0" xfId="0" applyFont="1" applyAlignment="1">
      <alignment horizontal="left"/>
    </xf>
    <xf numFmtId="0" fontId="14" fillId="0" borderId="0" xfId="0" applyFont="1" applyAlignment="1">
      <alignment horizontal="left"/>
    </xf>
    <xf numFmtId="0" fontId="47" fillId="0" borderId="0" xfId="0" applyFont="1" applyAlignment="1">
      <alignment horizontal="justify"/>
    </xf>
    <xf numFmtId="0" fontId="5" fillId="0" borderId="0" xfId="0" applyFont="1" applyAlignment="1">
      <alignment horizontal="justify" vertical="center" wrapText="1"/>
    </xf>
    <xf numFmtId="0" fontId="23" fillId="3" borderId="2" xfId="0" applyFont="1" applyFill="1" applyBorder="1" applyAlignment="1">
      <alignment horizontal="center" vertical="center"/>
    </xf>
    <xf numFmtId="0" fontId="23" fillId="3" borderId="4" xfId="0" applyFont="1" applyFill="1" applyBorder="1" applyAlignment="1">
      <alignment horizontal="center" vertical="center"/>
    </xf>
    <xf numFmtId="0" fontId="48" fillId="0" borderId="0" xfId="0" applyFont="1" applyFill="1" applyAlignment="1">
      <alignment/>
    </xf>
    <xf numFmtId="0" fontId="23" fillId="3" borderId="2" xfId="0" applyFont="1" applyFill="1" applyBorder="1" applyAlignment="1">
      <alignment horizontal="center"/>
    </xf>
    <xf numFmtId="0" fontId="23" fillId="3" borderId="0" xfId="0" applyFont="1" applyFill="1" applyAlignment="1">
      <alignment/>
    </xf>
    <xf numFmtId="0" fontId="23" fillId="3" borderId="0" xfId="0" applyFont="1" applyFill="1" applyBorder="1" applyAlignment="1">
      <alignment horizontal="center"/>
    </xf>
    <xf numFmtId="0" fontId="23" fillId="3" borderId="0" xfId="0" applyFont="1" applyFill="1" applyBorder="1" applyAlignment="1">
      <alignment/>
    </xf>
    <xf numFmtId="0" fontId="23" fillId="0" borderId="0" xfId="0" applyFont="1" applyAlignment="1">
      <alignment/>
    </xf>
    <xf numFmtId="0" fontId="51" fillId="3" borderId="0" xfId="0" applyFont="1" applyFill="1" applyBorder="1" applyAlignment="1">
      <alignment horizontal="center" vertical="center"/>
    </xf>
    <xf numFmtId="0" fontId="23" fillId="3" borderId="3" xfId="0" applyFont="1" applyFill="1" applyBorder="1" applyAlignment="1">
      <alignment horizontal="center" vertical="center" wrapText="1"/>
    </xf>
    <xf numFmtId="0" fontId="4" fillId="0" borderId="0" xfId="21" applyFont="1" applyAlignment="1">
      <alignment horizontal="justify"/>
    </xf>
    <xf numFmtId="0" fontId="17" fillId="2" borderId="0" xfId="21" applyFont="1" applyFill="1" applyAlignment="1">
      <alignment horizontal="right"/>
    </xf>
    <xf numFmtId="0" fontId="3" fillId="0" borderId="0" xfId="21" applyFont="1" applyFill="1" applyAlignment="1">
      <alignment horizontal="left"/>
    </xf>
    <xf numFmtId="0" fontId="1" fillId="2" borderId="0" xfId="0" applyFont="1" applyFill="1" applyBorder="1" applyAlignment="1">
      <alignment horizontal="center"/>
    </xf>
    <xf numFmtId="172" fontId="1" fillId="2" borderId="0" xfId="0" applyNumberFormat="1" applyFont="1" applyFill="1" applyBorder="1" applyAlignment="1">
      <alignment horizontal="center"/>
    </xf>
    <xf numFmtId="172" fontId="3" fillId="2" borderId="0" xfId="0" applyNumberFormat="1" applyFont="1" applyFill="1" applyBorder="1" applyAlignment="1">
      <alignment horizontal="center"/>
    </xf>
    <xf numFmtId="0" fontId="3" fillId="2" borderId="0" xfId="0" applyFont="1" applyFill="1" applyBorder="1" applyAlignment="1">
      <alignment horizontal="center"/>
    </xf>
    <xf numFmtId="172" fontId="1" fillId="3" borderId="0" xfId="0" applyNumberFormat="1" applyFont="1" applyFill="1" applyBorder="1" applyAlignment="1">
      <alignment horizontal="center"/>
    </xf>
    <xf numFmtId="172" fontId="3" fillId="3" borderId="0" xfId="0" applyNumberFormat="1" applyFont="1" applyFill="1" applyBorder="1" applyAlignment="1">
      <alignment horizontal="center"/>
    </xf>
    <xf numFmtId="0" fontId="1" fillId="3" borderId="4" xfId="0" applyFont="1" applyFill="1" applyBorder="1" applyAlignment="1">
      <alignment horizontal="center"/>
    </xf>
    <xf numFmtId="0" fontId="1" fillId="2" borderId="2" xfId="0" applyFont="1" applyFill="1" applyBorder="1" applyAlignment="1">
      <alignment horizontal="center"/>
    </xf>
    <xf numFmtId="0" fontId="3" fillId="0" borderId="0" xfId="21" applyFont="1" applyFill="1" applyAlignment="1">
      <alignment horizontal="left" vertical="center" wrapText="1"/>
    </xf>
    <xf numFmtId="172" fontId="1" fillId="2" borderId="2" xfId="0" applyNumberFormat="1" applyFont="1" applyFill="1" applyBorder="1" applyAlignment="1">
      <alignment horizontal="center"/>
    </xf>
    <xf numFmtId="172" fontId="3" fillId="2" borderId="2" xfId="0" applyNumberFormat="1" applyFont="1" applyFill="1" applyBorder="1" applyAlignment="1">
      <alignment horizontal="center"/>
    </xf>
    <xf numFmtId="0" fontId="1" fillId="0" borderId="0" xfId="0" applyFont="1" applyAlignment="1">
      <alignment horizontal="left" vertical="center" wrapText="1"/>
    </xf>
    <xf numFmtId="0" fontId="0" fillId="0" borderId="0" xfId="0" applyFont="1" applyAlignment="1">
      <alignment/>
    </xf>
    <xf numFmtId="0" fontId="13" fillId="2" borderId="0" xfId="0" applyFont="1" applyFill="1" applyAlignment="1">
      <alignment/>
    </xf>
    <xf numFmtId="0" fontId="1" fillId="2" borderId="0" xfId="0" applyFont="1" applyFill="1" applyAlignment="1">
      <alignment/>
    </xf>
    <xf numFmtId="0" fontId="0" fillId="2" borderId="0" xfId="0" applyFill="1" applyAlignment="1">
      <alignment/>
    </xf>
    <xf numFmtId="0" fontId="1" fillId="2" borderId="2" xfId="0" applyFont="1" applyFill="1" applyBorder="1" applyAlignment="1">
      <alignment/>
    </xf>
    <xf numFmtId="0" fontId="1" fillId="2" borderId="0" xfId="0" applyFont="1" applyFill="1" applyBorder="1" applyAlignment="1">
      <alignment/>
    </xf>
    <xf numFmtId="0" fontId="1" fillId="3" borderId="4" xfId="0" applyFont="1" applyFill="1" applyBorder="1" applyAlignment="1">
      <alignment/>
    </xf>
    <xf numFmtId="0" fontId="0" fillId="0" borderId="0" xfId="0" applyFont="1" applyAlignment="1">
      <alignment/>
    </xf>
    <xf numFmtId="0" fontId="3" fillId="3" borderId="0" xfId="0" applyFont="1" applyFill="1" applyBorder="1" applyAlignment="1">
      <alignment horizontal="center" vertical="center" wrapText="1"/>
    </xf>
    <xf numFmtId="0" fontId="3" fillId="0" borderId="0" xfId="21" applyFont="1" applyFill="1" applyAlignment="1">
      <alignment horizontal="left"/>
    </xf>
    <xf numFmtId="0" fontId="3" fillId="0" borderId="0" xfId="21" applyFont="1" applyFill="1" applyAlignment="1">
      <alignment horizontal="left" vertical="center" wrapText="1"/>
    </xf>
    <xf numFmtId="0" fontId="3" fillId="3" borderId="0" xfId="0" applyFont="1" applyFill="1" applyBorder="1" applyAlignment="1">
      <alignment horizontal="center"/>
    </xf>
    <xf numFmtId="0" fontId="3" fillId="3" borderId="2" xfId="0" applyFont="1" applyFill="1" applyBorder="1" applyAlignment="1">
      <alignment horizont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0" fillId="0" borderId="0" xfId="0" applyFont="1" applyAlignment="1">
      <alignment wrapText="1"/>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 xfId="0" applyFont="1" applyFill="1" applyBorder="1" applyAlignment="1">
      <alignment horizontal="center"/>
    </xf>
    <xf numFmtId="0" fontId="17" fillId="0" borderId="0" xfId="21" applyFont="1" applyFill="1" applyAlignment="1">
      <alignment horizontal="left"/>
    </xf>
    <xf numFmtId="0" fontId="16" fillId="0" borderId="0" xfId="0" applyFont="1" applyFill="1" applyAlignment="1">
      <alignment horizontal="right"/>
    </xf>
    <xf numFmtId="0" fontId="3"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2" borderId="2" xfId="0" applyFont="1" applyFill="1" applyBorder="1" applyAlignment="1">
      <alignment horizontal="center"/>
    </xf>
    <xf numFmtId="2" fontId="13" fillId="0" borderId="0" xfId="0" applyNumberFormat="1" applyFont="1" applyAlignment="1">
      <alignment horizontal="center"/>
    </xf>
    <xf numFmtId="0" fontId="3" fillId="0" borderId="0" xfId="0" applyFont="1" applyAlignment="1">
      <alignment horizontal="justify" vertical="center" wrapText="1"/>
    </xf>
    <xf numFmtId="0" fontId="3" fillId="0" borderId="0" xfId="0" applyFont="1" applyAlignment="1">
      <alignment wrapText="1"/>
    </xf>
    <xf numFmtId="0" fontId="3" fillId="3" borderId="3" xfId="0" applyFont="1" applyFill="1" applyBorder="1" applyAlignment="1">
      <alignment horizontal="center" vertical="center" wrapText="1"/>
    </xf>
    <xf numFmtId="0" fontId="3" fillId="3" borderId="13" xfId="0" applyFont="1" applyFill="1" applyBorder="1" applyAlignment="1">
      <alignment horizontal="center"/>
    </xf>
    <xf numFmtId="0" fontId="3" fillId="3" borderId="2" xfId="0" applyFont="1" applyFill="1" applyBorder="1" applyAlignment="1">
      <alignment horizontal="center" vertical="center" wrapText="1"/>
    </xf>
    <xf numFmtId="0" fontId="3" fillId="3" borderId="5" xfId="0" applyFont="1" applyFill="1" applyBorder="1" applyAlignment="1">
      <alignment horizontal="center"/>
    </xf>
    <xf numFmtId="0" fontId="26" fillId="3" borderId="4" xfId="0" applyFont="1" applyFill="1" applyBorder="1" applyAlignment="1">
      <alignment horizontal="center" vertical="center"/>
    </xf>
    <xf numFmtId="0" fontId="26" fillId="3" borderId="2" xfId="0" applyFont="1" applyFill="1" applyBorder="1" applyAlignment="1">
      <alignment horizontal="center" vertical="center"/>
    </xf>
    <xf numFmtId="0" fontId="3" fillId="0" borderId="0" xfId="0" applyFont="1" applyAlignment="1">
      <alignment horizontal="justify" vertical="top" wrapText="1"/>
    </xf>
    <xf numFmtId="0" fontId="3" fillId="3" borderId="4" xfId="0" applyFont="1" applyFill="1" applyBorder="1" applyAlignment="1">
      <alignment horizontal="center" vertical="center" wrapText="1"/>
    </xf>
    <xf numFmtId="0" fontId="15" fillId="3" borderId="0" xfId="0" applyFont="1" applyFill="1" applyBorder="1" applyAlignment="1">
      <alignment vertical="center" wrapText="1"/>
    </xf>
    <xf numFmtId="0" fontId="15" fillId="3" borderId="0" xfId="0" applyFont="1" applyFill="1" applyAlignment="1">
      <alignment vertical="center" wrapText="1"/>
    </xf>
    <xf numFmtId="177" fontId="1" fillId="0" borderId="0" xfId="0" applyNumberFormat="1" applyFont="1" applyAlignment="1">
      <alignment horizontal="center"/>
    </xf>
    <xf numFmtId="177" fontId="1" fillId="3" borderId="0" xfId="0" applyNumberFormat="1" applyFont="1" applyFill="1" applyAlignment="1">
      <alignment horizontal="center"/>
    </xf>
    <xf numFmtId="177" fontId="1" fillId="3" borderId="0" xfId="0" applyNumberFormat="1" applyFont="1" applyFill="1" applyBorder="1" applyAlignment="1">
      <alignment horizontal="center"/>
    </xf>
    <xf numFmtId="0" fontId="25" fillId="3" borderId="0" xfId="0" applyFont="1" applyFill="1" applyBorder="1" applyAlignment="1">
      <alignment horizontal="center" vertical="center" wrapText="1"/>
    </xf>
    <xf numFmtId="0" fontId="25" fillId="3" borderId="0" xfId="0" applyFont="1" applyFill="1" applyAlignment="1">
      <alignment horizontal="center" vertical="center" wrapText="1"/>
    </xf>
    <xf numFmtId="0" fontId="15" fillId="3" borderId="0" xfId="0" applyFont="1" applyFill="1" applyBorder="1" applyAlignment="1">
      <alignment horizontal="center" vertical="center" wrapText="1"/>
    </xf>
    <xf numFmtId="0" fontId="2" fillId="0" borderId="0" xfId="0" applyFont="1" applyBorder="1" applyAlignment="1">
      <alignment horizontal="left" vertical="justify"/>
    </xf>
    <xf numFmtId="0" fontId="17" fillId="0" borderId="0" xfId="21" applyFont="1" applyFill="1" applyAlignment="1">
      <alignment horizontal="right"/>
    </xf>
    <xf numFmtId="0" fontId="3" fillId="3" borderId="4" xfId="0" applyFont="1" applyFill="1" applyBorder="1" applyAlignment="1">
      <alignment horizontal="center" vertical="center"/>
    </xf>
    <xf numFmtId="0" fontId="20" fillId="3" borderId="0" xfId="0" applyFont="1" applyFill="1" applyAlignment="1">
      <alignment horizontal="right"/>
    </xf>
    <xf numFmtId="0" fontId="20" fillId="3" borderId="0" xfId="0" applyFont="1" applyFill="1" applyAlignment="1">
      <alignment horizontal="left"/>
    </xf>
    <xf numFmtId="0" fontId="36" fillId="3" borderId="0" xfId="0" applyFont="1" applyFill="1" applyAlignment="1">
      <alignment horizontal="center"/>
    </xf>
    <xf numFmtId="0" fontId="18" fillId="3" borderId="0" xfId="0" applyFont="1" applyFill="1" applyAlignment="1">
      <alignment horizontal="center"/>
    </xf>
    <xf numFmtId="0" fontId="17" fillId="0" borderId="0" xfId="21" applyFont="1" applyAlignment="1">
      <alignment horizontal="right" vertical="top" wrapText="1"/>
    </xf>
    <xf numFmtId="0" fontId="3" fillId="0" borderId="0" xfId="0" applyFont="1" applyAlignment="1">
      <alignment horizontal="left" vertical="center" wrapText="1"/>
    </xf>
    <xf numFmtId="0" fontId="17" fillId="0" borderId="0" xfId="21" applyFont="1" applyAlignment="1">
      <alignment horizontal="right"/>
    </xf>
    <xf numFmtId="3" fontId="10" fillId="3" borderId="0" xfId="0" applyNumberFormat="1" applyFont="1" applyFill="1" applyAlignment="1">
      <alignment horizontal="right"/>
    </xf>
    <xf numFmtId="3" fontId="10" fillId="0" borderId="2" xfId="0" applyNumberFormat="1" applyFont="1" applyBorder="1" applyAlignment="1">
      <alignment horizontal="right"/>
    </xf>
    <xf numFmtId="3" fontId="10" fillId="0" borderId="0" xfId="0" applyNumberFormat="1" applyFont="1" applyAlignment="1">
      <alignment horizontal="right"/>
    </xf>
    <xf numFmtId="2" fontId="1" fillId="0" borderId="0" xfId="0" applyNumberFormat="1" applyFont="1" applyBorder="1" applyAlignment="1">
      <alignment/>
    </xf>
    <xf numFmtId="2" fontId="1" fillId="0" borderId="0" xfId="0" applyNumberFormat="1" applyFont="1" applyAlignment="1">
      <alignment/>
    </xf>
    <xf numFmtId="0" fontId="3" fillId="0" borderId="0" xfId="0" applyFont="1" applyFill="1" applyBorder="1" applyAlignment="1" quotePrefix="1">
      <alignment horizontal="left"/>
    </xf>
    <xf numFmtId="0" fontId="3" fillId="0" borderId="0" xfId="0" applyFont="1" applyFill="1" applyBorder="1" applyAlignment="1" quotePrefix="1">
      <alignment horizontal="center"/>
    </xf>
    <xf numFmtId="1" fontId="3" fillId="3" borderId="0" xfId="15" applyNumberFormat="1" applyFont="1" applyFill="1" applyBorder="1" applyAlignment="1">
      <alignment horizontal="center"/>
    </xf>
    <xf numFmtId="1" fontId="3" fillId="2" borderId="0" xfId="15" applyNumberFormat="1" applyFont="1" applyFill="1" applyBorder="1" applyAlignment="1">
      <alignment horizontal="center"/>
    </xf>
    <xf numFmtId="0" fontId="22" fillId="0" borderId="0" xfId="0" applyFont="1" applyAlignment="1">
      <alignment horizontal="left"/>
    </xf>
    <xf numFmtId="0" fontId="22" fillId="0" borderId="0" xfId="0" applyFont="1" applyAlignment="1">
      <alignment horizontal="left" wrapText="1"/>
    </xf>
    <xf numFmtId="0" fontId="21" fillId="2" borderId="0" xfId="0" applyFont="1" applyFill="1" applyAlignment="1">
      <alignment horizontal="right"/>
    </xf>
    <xf numFmtId="0" fontId="20" fillId="3" borderId="0" xfId="0" applyFont="1" applyFill="1" applyAlignment="1">
      <alignment horizontal="center"/>
    </xf>
    <xf numFmtId="0" fontId="3" fillId="0" borderId="0" xfId="0" applyFont="1" applyBorder="1" applyAlignment="1">
      <alignment horizontal="center"/>
    </xf>
    <xf numFmtId="0" fontId="3" fillId="3" borderId="1" xfId="0" applyFont="1" applyFill="1" applyBorder="1" applyAlignment="1">
      <alignment horizontal="center"/>
    </xf>
    <xf numFmtId="0" fontId="0" fillId="3" borderId="0" xfId="0" applyFill="1" applyAlignment="1">
      <alignment horizontal="center" vertical="center" wrapText="1"/>
    </xf>
    <xf numFmtId="0" fontId="0" fillId="3" borderId="2" xfId="0" applyFill="1" applyBorder="1" applyAlignment="1">
      <alignment horizontal="center" vertical="center" wrapText="1"/>
    </xf>
    <xf numFmtId="172" fontId="2" fillId="0" borderId="0" xfId="0" applyNumberFormat="1" applyFont="1" applyBorder="1" applyAlignment="1">
      <alignment horizontal="justify" vertical="justify"/>
    </xf>
    <xf numFmtId="0" fontId="3" fillId="0" borderId="0" xfId="0" applyFont="1" applyAlignment="1">
      <alignment horizontal="left"/>
    </xf>
    <xf numFmtId="0" fontId="3" fillId="0" borderId="0" xfId="0" applyFont="1" applyAlignment="1">
      <alignment vertical="center" wrapText="1"/>
    </xf>
    <xf numFmtId="0" fontId="13" fillId="0" borderId="0" xfId="0" applyFont="1" applyAlignment="1">
      <alignment horizontal="justify" vertical="center" wrapText="1"/>
    </xf>
    <xf numFmtId="0" fontId="3" fillId="0" borderId="0" xfId="0" applyFont="1" applyAlignment="1">
      <alignment horizontal="left" wrapText="1"/>
    </xf>
    <xf numFmtId="0" fontId="0" fillId="0" borderId="0" xfId="0" applyAlignment="1">
      <alignment wrapText="1"/>
    </xf>
    <xf numFmtId="0" fontId="0" fillId="0" borderId="0" xfId="0" applyAlignment="1">
      <alignment horizontal="justify" vertical="center" wrapText="1"/>
    </xf>
    <xf numFmtId="0" fontId="4" fillId="0" borderId="0" xfId="0" applyFont="1" applyBorder="1" applyAlignment="1">
      <alignment horizontal="left" vertical="top" wrapText="1"/>
    </xf>
    <xf numFmtId="0" fontId="4" fillId="3" borderId="2" xfId="0" applyFont="1" applyFill="1" applyBorder="1" applyAlignment="1">
      <alignment horizontal="left" vertical="top" wrapText="1"/>
    </xf>
    <xf numFmtId="0" fontId="37" fillId="0" borderId="4" xfId="21" applyFont="1" applyBorder="1" applyAlignment="1">
      <alignment horizontal="left"/>
    </xf>
    <xf numFmtId="0" fontId="4" fillId="3" borderId="0" xfId="0" applyFont="1" applyFill="1" applyBorder="1" applyAlignment="1">
      <alignment horizontal="left" vertical="top" wrapText="1"/>
    </xf>
    <xf numFmtId="0" fontId="3" fillId="0" borderId="0" xfId="0" applyFont="1" applyAlignment="1">
      <alignment horizontal="center"/>
    </xf>
    <xf numFmtId="0" fontId="2" fillId="0" borderId="0" xfId="0" applyFont="1" applyAlignment="1">
      <alignment horizontal="center"/>
    </xf>
    <xf numFmtId="0" fontId="4" fillId="0" borderId="4" xfId="0" applyFont="1" applyBorder="1" applyAlignment="1">
      <alignment horizontal="left" vertical="top" wrapText="1"/>
    </xf>
    <xf numFmtId="0" fontId="3" fillId="0" borderId="0" xfId="0" applyFont="1" applyAlignment="1">
      <alignment/>
    </xf>
    <xf numFmtId="0" fontId="1" fillId="0" borderId="0" xfId="0" applyFont="1" applyAlignment="1">
      <alignment horizontal="center"/>
    </xf>
    <xf numFmtId="0" fontId="3" fillId="3" borderId="1" xfId="0" applyFont="1" applyFill="1" applyBorder="1" applyAlignment="1">
      <alignment/>
    </xf>
    <xf numFmtId="0" fontId="3" fillId="3" borderId="0" xfId="0" applyFont="1" applyFill="1" applyAlignment="1">
      <alignment/>
    </xf>
    <xf numFmtId="0" fontId="1" fillId="0" borderId="0" xfId="0" applyFont="1" applyAlignment="1">
      <alignment/>
    </xf>
    <xf numFmtId="0" fontId="13" fillId="3" borderId="2" xfId="0" applyFont="1" applyFill="1" applyBorder="1" applyAlignment="1">
      <alignment horizontal="center" vertical="center" wrapText="1"/>
    </xf>
    <xf numFmtId="0" fontId="0" fillId="0" borderId="2" xfId="0" applyBorder="1" applyAlignment="1">
      <alignment horizontal="center" vertical="center" wrapText="1"/>
    </xf>
    <xf numFmtId="0" fontId="11" fillId="0" borderId="0" xfId="0" applyFont="1" applyAlignment="1">
      <alignment horizontal="center" vertical="center"/>
    </xf>
    <xf numFmtId="0" fontId="3" fillId="3" borderId="0" xfId="0" applyFont="1" applyFill="1" applyBorder="1" applyAlignment="1">
      <alignment horizontal="center" vertical="justify"/>
    </xf>
    <xf numFmtId="0" fontId="2" fillId="0" borderId="6" xfId="0" applyFont="1" applyBorder="1" applyAlignment="1">
      <alignment horizontal="justify" vertical="top"/>
    </xf>
    <xf numFmtId="0" fontId="38" fillId="0" borderId="6" xfId="21" applyFont="1" applyBorder="1" applyAlignment="1">
      <alignment vertical="top"/>
    </xf>
    <xf numFmtId="0" fontId="0" fillId="0" borderId="0" xfId="0" applyFont="1" applyAlignment="1">
      <alignment horizontal="justify" vertical="center" wrapText="1"/>
    </xf>
    <xf numFmtId="0" fontId="50" fillId="3" borderId="0" xfId="0" applyFont="1" applyFill="1" applyBorder="1" applyAlignment="1">
      <alignment horizontal="center"/>
    </xf>
    <xf numFmtId="0" fontId="51" fillId="3" borderId="0" xfId="0" applyFont="1" applyFill="1" applyBorder="1" applyAlignment="1">
      <alignment horizontal="center"/>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1" fillId="3" borderId="0" xfId="0" applyFont="1" applyFill="1" applyBorder="1" applyAlignment="1">
      <alignment horizontal="center"/>
    </xf>
    <xf numFmtId="0" fontId="1" fillId="3" borderId="1" xfId="0" applyFont="1" applyFill="1" applyBorder="1" applyAlignment="1">
      <alignment horizontal="center"/>
    </xf>
    <xf numFmtId="0" fontId="3" fillId="0" borderId="0" xfId="0" applyFont="1" applyAlignment="1">
      <alignment horizontal="left" vertical="justify" wrapText="1"/>
    </xf>
    <xf numFmtId="0" fontId="30" fillId="0" borderId="0" xfId="0" applyFont="1" applyFill="1" applyBorder="1" applyAlignment="1">
      <alignment horizontal="center" wrapText="1"/>
    </xf>
    <xf numFmtId="0" fontId="23" fillId="3" borderId="4" xfId="0" applyFont="1" applyFill="1" applyBorder="1" applyAlignment="1">
      <alignment horizontal="center" vertical="justify"/>
    </xf>
    <xf numFmtId="0" fontId="3" fillId="3" borderId="2" xfId="0" applyFont="1" applyFill="1" applyBorder="1" applyAlignment="1">
      <alignment horizontal="center" vertical="justify"/>
    </xf>
    <xf numFmtId="0" fontId="3" fillId="3" borderId="3" xfId="0" applyFont="1" applyFill="1" applyBorder="1" applyAlignment="1">
      <alignment horizontal="center" vertical="center"/>
    </xf>
    <xf numFmtId="0" fontId="3" fillId="0" borderId="0" xfId="0" applyFont="1" applyBorder="1" applyAlignment="1">
      <alignment horizontal="center" vertical="center" wrapText="1"/>
    </xf>
    <xf numFmtId="0" fontId="3" fillId="3" borderId="13" xfId="0" applyFont="1" applyFill="1" applyBorder="1" applyAlignment="1">
      <alignment horizontal="center" vertical="center" wrapText="1"/>
    </xf>
    <xf numFmtId="0" fontId="17" fillId="2" borderId="0" xfId="21" applyFont="1" applyFill="1" applyAlignment="1">
      <alignment horizontal="left"/>
    </xf>
    <xf numFmtId="0" fontId="34" fillId="0" borderId="0" xfId="0" applyFont="1" applyAlignment="1">
      <alignment horizontal="left" vertical="justify"/>
    </xf>
    <xf numFmtId="0" fontId="16" fillId="2" borderId="0" xfId="0" applyFont="1" applyFill="1" applyAlignment="1">
      <alignment horizontal="right"/>
    </xf>
    <xf numFmtId="0" fontId="19" fillId="3" borderId="0" xfId="0" applyFont="1" applyFill="1" applyAlignment="1">
      <alignment horizontal="center"/>
    </xf>
    <xf numFmtId="0" fontId="6" fillId="0" borderId="0" xfId="0" applyFont="1" applyAlignment="1">
      <alignment horizontal="center"/>
    </xf>
    <xf numFmtId="0" fontId="17" fillId="2" borderId="0" xfId="21" applyFont="1" applyFill="1" applyAlignment="1">
      <alignment horizontal="right"/>
    </xf>
    <xf numFmtId="0" fontId="33" fillId="0" borderId="0" xfId="21" applyFont="1" applyBorder="1" applyAlignment="1">
      <alignment/>
    </xf>
    <xf numFmtId="0" fontId="40" fillId="0" borderId="0" xfId="0" applyFont="1" applyAlignment="1">
      <alignment horizontal="center"/>
    </xf>
    <xf numFmtId="0" fontId="9" fillId="2" borderId="2" xfId="0" applyFont="1" applyFill="1" applyBorder="1" applyAlignment="1">
      <alignment wrapText="1"/>
    </xf>
    <xf numFmtId="0" fontId="40" fillId="0" borderId="0" xfId="0" applyFont="1" applyBorder="1" applyAlignment="1">
      <alignment horizontal="center"/>
    </xf>
    <xf numFmtId="2" fontId="37" fillId="0" borderId="0" xfId="21" applyNumberFormat="1" applyFont="1" applyBorder="1" applyAlignment="1">
      <alignment/>
    </xf>
    <xf numFmtId="0" fontId="3" fillId="3" borderId="6"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1" fillId="0" borderId="0" xfId="0" applyFont="1" applyAlignment="1">
      <alignment horizontal="justify" wrapText="1"/>
    </xf>
    <xf numFmtId="0" fontId="0" fillId="0" borderId="0" xfId="0" applyAlignment="1">
      <alignment horizontal="justify" wrapText="1"/>
    </xf>
    <xf numFmtId="0" fontId="4" fillId="0" borderId="0" xfId="21" applyFont="1" applyAlignment="1">
      <alignment horizontal="justify" wrapText="1"/>
    </xf>
    <xf numFmtId="0" fontId="4" fillId="0" borderId="0" xfId="0" applyFont="1" applyAlignment="1">
      <alignment horizontal="justify" wrapText="1"/>
    </xf>
    <xf numFmtId="0" fontId="53" fillId="0" borderId="0" xfId="21" applyFont="1" applyAlignment="1">
      <alignment horizontal="justify" wrapText="1"/>
    </xf>
    <xf numFmtId="0" fontId="53" fillId="0" borderId="0" xfId="21" applyFont="1" applyAlignment="1">
      <alignment horizontal="justify" vertical="center"/>
    </xf>
    <xf numFmtId="0" fontId="1" fillId="0" borderId="0" xfId="0" applyFont="1" applyAlignment="1">
      <alignment horizontal="justify" vertical="top" wrapText="1"/>
    </xf>
    <xf numFmtId="0" fontId="0" fillId="0" borderId="0" xfId="0" applyAlignment="1">
      <alignment horizontal="justify" vertical="top" wrapText="1"/>
    </xf>
    <xf numFmtId="2" fontId="3" fillId="3" borderId="1" xfId="0" applyNumberFormat="1" applyFont="1" applyFill="1" applyBorder="1" applyAlignment="1">
      <alignment horizontal="center"/>
    </xf>
    <xf numFmtId="2" fontId="3" fillId="2" borderId="0" xfId="0" applyNumberFormat="1" applyFont="1" applyFill="1" applyBorder="1" applyAlignment="1">
      <alignment horizontal="center"/>
    </xf>
    <xf numFmtId="0" fontId="15" fillId="2" borderId="0" xfId="0" applyFont="1" applyFill="1" applyAlignment="1">
      <alignment/>
    </xf>
    <xf numFmtId="0" fontId="3" fillId="2" borderId="0" xfId="0" applyFont="1" applyFill="1" applyAlignment="1">
      <alignment horizontal="right" vertical="top"/>
    </xf>
    <xf numFmtId="0" fontId="44" fillId="2" borderId="0" xfId="0" applyFont="1" applyFill="1" applyAlignment="1">
      <alignment vertical="top"/>
    </xf>
    <xf numFmtId="0" fontId="15" fillId="2" borderId="0" xfId="0" applyFont="1" applyFill="1" applyAlignment="1">
      <alignment vertical="top"/>
    </xf>
    <xf numFmtId="0" fontId="1" fillId="2" borderId="0" xfId="0" applyFont="1" applyFill="1" applyAlignment="1">
      <alignment horizontal="right" vertical="top"/>
    </xf>
    <xf numFmtId="2" fontId="3" fillId="2" borderId="0" xfId="0" applyNumberFormat="1" applyFont="1" applyFill="1" applyAlignment="1">
      <alignment horizontal="right" vertical="top"/>
    </xf>
    <xf numFmtId="0" fontId="15" fillId="2" borderId="0" xfId="0" applyFont="1" applyFill="1" applyAlignment="1">
      <alignment/>
    </xf>
    <xf numFmtId="0" fontId="44" fillId="2" borderId="0" xfId="0" applyFont="1" applyFill="1" applyAlignment="1">
      <alignment/>
    </xf>
    <xf numFmtId="2" fontId="3" fillId="2" borderId="0" xfId="0" applyNumberFormat="1" applyFont="1" applyFill="1" applyAlignment="1">
      <alignment horizontal="right"/>
    </xf>
  </cellXfs>
  <cellStyles count="9">
    <cellStyle name="Normal" xfId="0"/>
    <cellStyle name="Comma" xfId="15"/>
    <cellStyle name="Comma [0]" xfId="16"/>
    <cellStyle name="Comma_cap4g"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wmf" /></Relationships>
</file>

<file path=xl/drawings/_rels/drawing2.xml.rels><?xml version="1.0" encoding="utf-8" standalone="yes"?><Relationships xmlns="http://schemas.openxmlformats.org/package/2006/relationships"><Relationship Id="rId1" Type="http://schemas.openxmlformats.org/officeDocument/2006/relationships/image" Target="../media/image14.wmf" /><Relationship Id="rId2" Type="http://schemas.openxmlformats.org/officeDocument/2006/relationships/image" Target="../media/image15.wmf" /><Relationship Id="rId3" Type="http://schemas.openxmlformats.org/officeDocument/2006/relationships/image" Target="../media/image17.wmf" /><Relationship Id="rId4" Type="http://schemas.openxmlformats.org/officeDocument/2006/relationships/image" Target="../media/image18.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8.wmf" /><Relationship Id="rId3" Type="http://schemas.openxmlformats.org/officeDocument/2006/relationships/image" Target="../media/image9.wmf" /><Relationship Id="rId4" Type="http://schemas.openxmlformats.org/officeDocument/2006/relationships/image" Target="../media/image10.wmf" /><Relationship Id="rId5" Type="http://schemas.openxmlformats.org/officeDocument/2006/relationships/image" Target="../media/image1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9.wmf" /><Relationship Id="rId2" Type="http://schemas.openxmlformats.org/officeDocument/2006/relationships/image" Target="../media/image20.wmf" /><Relationship Id="rId3" Type="http://schemas.openxmlformats.org/officeDocument/2006/relationships/image" Target="../media/image21.wmf" /><Relationship Id="rId4" Type="http://schemas.openxmlformats.org/officeDocument/2006/relationships/image" Target="../media/image22.wmf" /><Relationship Id="rId5" Type="http://schemas.openxmlformats.org/officeDocument/2006/relationships/image" Target="../media/image23.wmf" /><Relationship Id="rId6" Type="http://schemas.openxmlformats.org/officeDocument/2006/relationships/image" Target="../media/image24.wmf" /><Relationship Id="rId7"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3.wmf" /><Relationship Id="rId2" Type="http://schemas.openxmlformats.org/officeDocument/2006/relationships/image" Target="../media/image16.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5.wmf" /><Relationship Id="rId2" Type="http://schemas.openxmlformats.org/officeDocument/2006/relationships/image" Target="../media/image26.wmf" /><Relationship Id="rId3" Type="http://schemas.openxmlformats.org/officeDocument/2006/relationships/image" Target="../media/image27.wmf" /><Relationship Id="rId4" Type="http://schemas.openxmlformats.org/officeDocument/2006/relationships/image" Target="../media/image28.wmf" /><Relationship Id="rId5" Type="http://schemas.openxmlformats.org/officeDocument/2006/relationships/image" Target="../media/image29.wmf" /><Relationship Id="rId6" Type="http://schemas.openxmlformats.org/officeDocument/2006/relationships/image" Target="../media/image30.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1.wmf" /><Relationship Id="rId2" Type="http://schemas.openxmlformats.org/officeDocument/2006/relationships/image" Target="../media/image32.wmf" /><Relationship Id="rId3" Type="http://schemas.openxmlformats.org/officeDocument/2006/relationships/image" Target="../media/image34.wmf" /><Relationship Id="rId4" Type="http://schemas.openxmlformats.org/officeDocument/2006/relationships/image" Target="../media/image35.wmf" /><Relationship Id="rId5" Type="http://schemas.openxmlformats.org/officeDocument/2006/relationships/image" Target="../media/image36.wmf" /><Relationship Id="rId6" Type="http://schemas.openxmlformats.org/officeDocument/2006/relationships/image" Target="../media/image37.wmf" /><Relationship Id="rId7" Type="http://schemas.openxmlformats.org/officeDocument/2006/relationships/image" Target="../media/image38.wmf" /><Relationship Id="rId8" Type="http://schemas.openxmlformats.org/officeDocument/2006/relationships/image" Target="../media/image42.wmf" /><Relationship Id="rId9" Type="http://schemas.openxmlformats.org/officeDocument/2006/relationships/image" Target="../media/image33.wmf" /><Relationship Id="rId10" Type="http://schemas.openxmlformats.org/officeDocument/2006/relationships/image" Target="../media/image43.wmf" /><Relationship Id="rId11" Type="http://schemas.openxmlformats.org/officeDocument/2006/relationships/image" Target="../media/image44.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9.wmf" /><Relationship Id="rId2" Type="http://schemas.openxmlformats.org/officeDocument/2006/relationships/image" Target="../media/image40.wmf" /><Relationship Id="rId3" Type="http://schemas.openxmlformats.org/officeDocument/2006/relationships/image" Target="../media/image4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3.wmf" /><Relationship Id="rId4"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29</xdr:row>
      <xdr:rowOff>9525</xdr:rowOff>
    </xdr:from>
    <xdr:to>
      <xdr:col>5</xdr:col>
      <xdr:colOff>57150</xdr:colOff>
      <xdr:row>34</xdr:row>
      <xdr:rowOff>133350</xdr:rowOff>
    </xdr:to>
    <xdr:pic>
      <xdr:nvPicPr>
        <xdr:cNvPr id="1" name="Picture 6"/>
        <xdr:cNvPicPr preferRelativeResize="1">
          <a:picLocks noChangeAspect="1"/>
        </xdr:cNvPicPr>
      </xdr:nvPicPr>
      <xdr:blipFill>
        <a:blip r:embed="rId1"/>
        <a:stretch>
          <a:fillRect/>
        </a:stretch>
      </xdr:blipFill>
      <xdr:spPr>
        <a:xfrm>
          <a:off x="1019175" y="4819650"/>
          <a:ext cx="18669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9</xdr:row>
      <xdr:rowOff>142875</xdr:rowOff>
    </xdr:from>
    <xdr:to>
      <xdr:col>3</xdr:col>
      <xdr:colOff>590550</xdr:colOff>
      <xdr:row>15</xdr:row>
      <xdr:rowOff>152400</xdr:rowOff>
    </xdr:to>
    <xdr:pic>
      <xdr:nvPicPr>
        <xdr:cNvPr id="1" name="Picture 2"/>
        <xdr:cNvPicPr preferRelativeResize="1">
          <a:picLocks noChangeAspect="1"/>
        </xdr:cNvPicPr>
      </xdr:nvPicPr>
      <xdr:blipFill>
        <a:blip r:embed="rId1"/>
        <a:stretch>
          <a:fillRect/>
        </a:stretch>
      </xdr:blipFill>
      <xdr:spPr>
        <a:xfrm>
          <a:off x="1085850" y="1714500"/>
          <a:ext cx="1171575" cy="981075"/>
        </a:xfrm>
        <a:prstGeom prst="rect">
          <a:avLst/>
        </a:prstGeom>
        <a:noFill/>
        <a:ln w="9525" cmpd="sng">
          <a:noFill/>
        </a:ln>
      </xdr:spPr>
    </xdr:pic>
    <xdr:clientData/>
  </xdr:twoCellAnchor>
  <xdr:twoCellAnchor>
    <xdr:from>
      <xdr:col>2</xdr:col>
      <xdr:colOff>9525</xdr:colOff>
      <xdr:row>19</xdr:row>
      <xdr:rowOff>19050</xdr:rowOff>
    </xdr:from>
    <xdr:to>
      <xdr:col>4</xdr:col>
      <xdr:colOff>600075</xdr:colOff>
      <xdr:row>20</xdr:row>
      <xdr:rowOff>76200</xdr:rowOff>
    </xdr:to>
    <xdr:pic>
      <xdr:nvPicPr>
        <xdr:cNvPr id="2" name="Picture 3"/>
        <xdr:cNvPicPr preferRelativeResize="1">
          <a:picLocks noChangeAspect="1"/>
        </xdr:cNvPicPr>
      </xdr:nvPicPr>
      <xdr:blipFill>
        <a:blip r:embed="rId2"/>
        <a:stretch>
          <a:fillRect/>
        </a:stretch>
      </xdr:blipFill>
      <xdr:spPr>
        <a:xfrm>
          <a:off x="1066800" y="3209925"/>
          <a:ext cx="1809750" cy="219075"/>
        </a:xfrm>
        <a:prstGeom prst="rect">
          <a:avLst/>
        </a:prstGeom>
        <a:noFill/>
        <a:ln w="9525" cmpd="sng">
          <a:noFill/>
        </a:ln>
      </xdr:spPr>
    </xdr:pic>
    <xdr:clientData/>
  </xdr:twoCellAnchor>
  <xdr:twoCellAnchor>
    <xdr:from>
      <xdr:col>2</xdr:col>
      <xdr:colOff>76200</xdr:colOff>
      <xdr:row>23</xdr:row>
      <xdr:rowOff>142875</xdr:rowOff>
    </xdr:from>
    <xdr:to>
      <xdr:col>4</xdr:col>
      <xdr:colOff>514350</xdr:colOff>
      <xdr:row>26</xdr:row>
      <xdr:rowOff>142875</xdr:rowOff>
    </xdr:to>
    <xdr:pic>
      <xdr:nvPicPr>
        <xdr:cNvPr id="3" name="Picture 5"/>
        <xdr:cNvPicPr preferRelativeResize="1">
          <a:picLocks noChangeAspect="1"/>
        </xdr:cNvPicPr>
      </xdr:nvPicPr>
      <xdr:blipFill>
        <a:blip r:embed="rId3"/>
        <a:stretch>
          <a:fillRect/>
        </a:stretch>
      </xdr:blipFill>
      <xdr:spPr>
        <a:xfrm>
          <a:off x="1133475" y="4019550"/>
          <a:ext cx="1657350" cy="485775"/>
        </a:xfrm>
        <a:prstGeom prst="rect">
          <a:avLst/>
        </a:prstGeom>
        <a:noFill/>
        <a:ln w="9525" cmpd="sng">
          <a:noFill/>
        </a:ln>
      </xdr:spPr>
    </xdr:pic>
    <xdr:clientData/>
  </xdr:twoCellAnchor>
  <xdr:twoCellAnchor>
    <xdr:from>
      <xdr:col>2</xdr:col>
      <xdr:colOff>0</xdr:colOff>
      <xdr:row>28</xdr:row>
      <xdr:rowOff>0</xdr:rowOff>
    </xdr:from>
    <xdr:to>
      <xdr:col>4</xdr:col>
      <xdr:colOff>438150</xdr:colOff>
      <xdr:row>31</xdr:row>
      <xdr:rowOff>9525</xdr:rowOff>
    </xdr:to>
    <xdr:pic>
      <xdr:nvPicPr>
        <xdr:cNvPr id="4" name="Picture 7"/>
        <xdr:cNvPicPr preferRelativeResize="1">
          <a:picLocks noChangeAspect="1"/>
        </xdr:cNvPicPr>
      </xdr:nvPicPr>
      <xdr:blipFill>
        <a:blip r:embed="rId4"/>
        <a:stretch>
          <a:fillRect/>
        </a:stretch>
      </xdr:blipFill>
      <xdr:spPr>
        <a:xfrm>
          <a:off x="1057275" y="4686300"/>
          <a:ext cx="16573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oleObject" Target="../embeddings/oleObject_9_4.bin" /><Relationship Id="rId6" Type="http://schemas.openxmlformats.org/officeDocument/2006/relationships/oleObject" Target="../embeddings/oleObject_9_5.bin" /><Relationship Id="rId7" Type="http://schemas.openxmlformats.org/officeDocument/2006/relationships/vmlDrawing" Target="../drawings/vmlDrawing5.vml" /><Relationship Id="rId8"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dane.gov.co/"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dane.gov.co/" TargetMode="External" /><Relationship Id="rId2" Type="http://schemas.openxmlformats.org/officeDocument/2006/relationships/oleObject" Target="../embeddings/oleObject_11_0.bin" /><Relationship Id="rId3" Type="http://schemas.openxmlformats.org/officeDocument/2006/relationships/oleObject" Target="../embeddings/oleObject_11_1.bin" /><Relationship Id="rId4" Type="http://schemas.openxmlformats.org/officeDocument/2006/relationships/oleObject" Target="../embeddings/oleObject_11_2.bin" /><Relationship Id="rId5" Type="http://schemas.openxmlformats.org/officeDocument/2006/relationships/oleObject" Target="../embeddings/oleObject_11_3.bin" /><Relationship Id="rId6" Type="http://schemas.openxmlformats.org/officeDocument/2006/relationships/oleObject" Target="../embeddings/oleObject_11_4.bin" /><Relationship Id="rId7" Type="http://schemas.openxmlformats.org/officeDocument/2006/relationships/oleObject" Target="../embeddings/oleObject_11_5.bin" /><Relationship Id="rId8" Type="http://schemas.openxmlformats.org/officeDocument/2006/relationships/oleObject" Target="../embeddings/oleObject_11_6.bin" /><Relationship Id="rId9" Type="http://schemas.openxmlformats.org/officeDocument/2006/relationships/oleObject" Target="../embeddings/oleObject_11_7.bin" /><Relationship Id="rId10" Type="http://schemas.openxmlformats.org/officeDocument/2006/relationships/oleObject" Target="../embeddings/oleObject_11_8.bin" /><Relationship Id="rId11" Type="http://schemas.openxmlformats.org/officeDocument/2006/relationships/oleObject" Target="../embeddings/oleObject_11_9.bin" /><Relationship Id="rId12" Type="http://schemas.openxmlformats.org/officeDocument/2006/relationships/oleObject" Target="../embeddings/oleObject_11_10.bin" /><Relationship Id="rId13" Type="http://schemas.openxmlformats.org/officeDocument/2006/relationships/vmlDrawing" Target="../drawings/vmlDrawing6.vml" /><Relationship Id="rId1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oleObject" Target="../embeddings/oleObject_13_1.bin" /><Relationship Id="rId3" Type="http://schemas.openxmlformats.org/officeDocument/2006/relationships/oleObject" Target="../embeddings/oleObject_13_2.bin" /><Relationship Id="rId4" Type="http://schemas.openxmlformats.org/officeDocument/2006/relationships/vmlDrawing" Target="../drawings/vmlDrawing7.v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banrep.gov.co/"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banrep.gov.co/"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oleObject" Target="../embeddings/oleObject_16_1.bin" /><Relationship Id="rId3" Type="http://schemas.openxmlformats.org/officeDocument/2006/relationships/oleObject" Target="../embeddings/oleObject_16_2.bin" /><Relationship Id="rId4" Type="http://schemas.openxmlformats.org/officeDocument/2006/relationships/oleObject" Target="../embeddings/oleObject_16_3.bin" /><Relationship Id="rId5" Type="http://schemas.openxmlformats.org/officeDocument/2006/relationships/vmlDrawing" Target="../drawings/vmlDrawing8.vml" /><Relationship Id="rId6"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dane.gov.co/"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ne.gov.co/"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worldbank.org/data/wdi2003/" TargetMode="External" /><Relationship Id="rId2" Type="http://schemas.openxmlformats.org/officeDocument/2006/relationships/hyperlink" Target="http://www.banrep.gov.co/" TargetMode="External" /><Relationship Id="rId3" Type="http://schemas.openxmlformats.org/officeDocument/2006/relationships/hyperlink" Target="http://www.dane.gov.co/" TargetMode="External" /><Relationship Id="rId4" Type="http://schemas.openxmlformats.org/officeDocument/2006/relationships/hyperlink" Target="http://www.banrep.gov.co/economia/esecexte4.htm" TargetMode="External" /><Relationship Id="rId5" Type="http://schemas.openxmlformats.org/officeDocument/2006/relationships/hyperlink" Target="http://www.dane.gov.co/inf_est/inf_est.htm" TargetMode="External" /><Relationship Id="rId6"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vmlDrawing" Target="../drawings/vmlDrawing2.v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oleObject" Target="../embeddings/oleObject_6_4.bin" /><Relationship Id="rId6" Type="http://schemas.openxmlformats.org/officeDocument/2006/relationships/oleObject" Target="../embeddings/oleObject_6_5.bin" /><Relationship Id="rId7" Type="http://schemas.openxmlformats.org/officeDocument/2006/relationships/oleObject" Target="../embeddings/oleObject_6_6.bin" /><Relationship Id="rId8" Type="http://schemas.openxmlformats.org/officeDocument/2006/relationships/vmlDrawing" Target="../drawings/vmlDrawing3.vml" /><Relationship Id="rId9" Type="http://schemas.openxmlformats.org/officeDocument/2006/relationships/drawing" Target="../drawings/drawing2.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4.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51"/>
  <sheetViews>
    <sheetView showGridLines="0" tabSelected="1" view="pageBreakPreview" zoomScale="80" zoomScaleSheetLayoutView="80" workbookViewId="0" topLeftCell="A1">
      <selection activeCell="A1" sqref="A1"/>
    </sheetView>
  </sheetViews>
  <sheetFormatPr defaultColWidth="9.140625" defaultRowHeight="12.75"/>
  <cols>
    <col min="1" max="1" width="4.28125" style="11" customWidth="1"/>
    <col min="2" max="2" width="6.57421875" style="11" bestFit="1" customWidth="1"/>
    <col min="3" max="3" width="0.85546875" style="367" customWidth="1"/>
    <col min="4" max="4" width="14.7109375" style="11" customWidth="1"/>
    <col min="5" max="5" width="15.28125" style="11" customWidth="1"/>
    <col min="6" max="8" width="8.8515625" style="11" customWidth="1"/>
    <col min="9" max="9" width="15.8515625" style="11" customWidth="1"/>
    <col min="10" max="10" width="3.28125" style="11" customWidth="1"/>
    <col min="11" max="16384" width="8.8515625" style="11" customWidth="1"/>
  </cols>
  <sheetData>
    <row r="2" spans="6:12" ht="12.75">
      <c r="F2" s="558" t="s">
        <v>195</v>
      </c>
      <c r="G2" s="558"/>
      <c r="H2" s="558"/>
      <c r="I2" s="558"/>
      <c r="J2" s="368"/>
      <c r="K2" s="368"/>
      <c r="L2" s="368"/>
    </row>
    <row r="4" spans="2:12" s="370" customFormat="1" ht="20.25">
      <c r="B4" s="542" t="s">
        <v>566</v>
      </c>
      <c r="C4" s="542"/>
      <c r="D4" s="542"/>
      <c r="E4" s="542"/>
      <c r="F4" s="542"/>
      <c r="G4" s="542"/>
      <c r="H4" s="542"/>
      <c r="I4" s="542"/>
      <c r="J4" s="369"/>
      <c r="K4" s="369"/>
      <c r="L4" s="369"/>
    </row>
    <row r="5" spans="2:7" s="370" customFormat="1" ht="12.75">
      <c r="B5" s="371"/>
      <c r="C5" s="372"/>
      <c r="D5" s="373"/>
      <c r="E5" s="373"/>
      <c r="F5" s="371"/>
      <c r="G5" s="371"/>
    </row>
    <row r="6" spans="2:9" s="370" customFormat="1" ht="18.75">
      <c r="B6" s="543" t="s">
        <v>199</v>
      </c>
      <c r="C6" s="543"/>
      <c r="D6" s="543"/>
      <c r="E6" s="543"/>
      <c r="F6" s="543"/>
      <c r="G6" s="543"/>
      <c r="H6" s="543"/>
      <c r="I6" s="543"/>
    </row>
    <row r="7" spans="2:9" s="370" customFormat="1" ht="18.75">
      <c r="B7" s="391"/>
      <c r="C7" s="392"/>
      <c r="D7" s="376"/>
      <c r="E7" s="380"/>
      <c r="F7" s="436"/>
      <c r="G7" s="436"/>
      <c r="H7" s="436"/>
      <c r="I7" s="436"/>
    </row>
    <row r="8" spans="1:6" s="370" customFormat="1" ht="15" customHeight="1">
      <c r="A8" s="379"/>
      <c r="B8" s="391">
        <v>1</v>
      </c>
      <c r="C8" s="392" t="s">
        <v>200</v>
      </c>
      <c r="D8" s="380" t="s">
        <v>240</v>
      </c>
      <c r="E8" s="380" t="s">
        <v>212</v>
      </c>
      <c r="F8" s="379"/>
    </row>
    <row r="9" spans="1:6" s="370" customFormat="1" ht="15" customHeight="1">
      <c r="A9" s="379"/>
      <c r="B9" s="393">
        <v>2</v>
      </c>
      <c r="C9" s="394" t="s">
        <v>201</v>
      </c>
      <c r="D9" s="380" t="s">
        <v>213</v>
      </c>
      <c r="E9" s="376" t="s">
        <v>214</v>
      </c>
      <c r="F9" s="379"/>
    </row>
    <row r="10" spans="1:6" s="370" customFormat="1" ht="15" customHeight="1">
      <c r="A10" s="379"/>
      <c r="B10" s="393">
        <v>3</v>
      </c>
      <c r="C10" s="394" t="s">
        <v>202</v>
      </c>
      <c r="D10" s="380" t="s">
        <v>215</v>
      </c>
      <c r="E10" s="376" t="s">
        <v>216</v>
      </c>
      <c r="F10" s="379"/>
    </row>
    <row r="11" spans="1:6" s="370" customFormat="1" ht="15" customHeight="1">
      <c r="A11" s="379"/>
      <c r="B11" s="393">
        <v>4</v>
      </c>
      <c r="C11" s="394" t="s">
        <v>203</v>
      </c>
      <c r="D11" s="380" t="s">
        <v>217</v>
      </c>
      <c r="E11" s="376" t="s">
        <v>218</v>
      </c>
      <c r="F11" s="379"/>
    </row>
    <row r="12" spans="1:6" s="370" customFormat="1" ht="15" customHeight="1">
      <c r="A12" s="379"/>
      <c r="B12" s="393">
        <v>5</v>
      </c>
      <c r="C12" s="394" t="s">
        <v>204</v>
      </c>
      <c r="D12" s="380" t="s">
        <v>219</v>
      </c>
      <c r="E12" s="376" t="s">
        <v>397</v>
      </c>
      <c r="F12" s="379"/>
    </row>
    <row r="13" spans="1:6" s="370" customFormat="1" ht="15" customHeight="1">
      <c r="A13" s="379"/>
      <c r="B13" s="393">
        <v>6</v>
      </c>
      <c r="C13" s="394" t="s">
        <v>205</v>
      </c>
      <c r="D13" s="380" t="s">
        <v>220</v>
      </c>
      <c r="E13" s="376" t="s">
        <v>398</v>
      </c>
      <c r="F13" s="379"/>
    </row>
    <row r="14" spans="1:6" s="370" customFormat="1" ht="15" customHeight="1">
      <c r="A14" s="379"/>
      <c r="B14" s="393">
        <v>7</v>
      </c>
      <c r="C14" s="394" t="s">
        <v>206</v>
      </c>
      <c r="D14" s="380" t="s">
        <v>221</v>
      </c>
      <c r="E14" s="376" t="s">
        <v>222</v>
      </c>
      <c r="F14" s="379"/>
    </row>
    <row r="15" spans="2:5" s="370" customFormat="1" ht="15" customHeight="1">
      <c r="B15" s="393">
        <v>8</v>
      </c>
      <c r="C15" s="394" t="s">
        <v>207</v>
      </c>
      <c r="D15" s="380" t="s">
        <v>223</v>
      </c>
      <c r="E15" s="376" t="s">
        <v>224</v>
      </c>
    </row>
    <row r="16" spans="2:5" s="370" customFormat="1" ht="15" customHeight="1">
      <c r="B16" s="393">
        <v>9</v>
      </c>
      <c r="C16" s="394" t="s">
        <v>207</v>
      </c>
      <c r="D16" s="380" t="s">
        <v>225</v>
      </c>
      <c r="E16" s="376" t="s">
        <v>226</v>
      </c>
    </row>
    <row r="17" spans="2:5" s="370" customFormat="1" ht="15" customHeight="1">
      <c r="B17" s="393">
        <v>10</v>
      </c>
      <c r="C17" s="394" t="s">
        <v>207</v>
      </c>
      <c r="D17" s="380" t="s">
        <v>227</v>
      </c>
      <c r="E17" s="376" t="s">
        <v>228</v>
      </c>
    </row>
    <row r="18" spans="2:5" s="370" customFormat="1" ht="15" customHeight="1">
      <c r="B18" s="393">
        <v>11</v>
      </c>
      <c r="C18" s="394" t="s">
        <v>207</v>
      </c>
      <c r="D18" s="380" t="s">
        <v>229</v>
      </c>
      <c r="E18" s="376" t="s">
        <v>230</v>
      </c>
    </row>
    <row r="19" spans="2:5" s="370" customFormat="1" ht="15" customHeight="1">
      <c r="B19" s="393">
        <v>12</v>
      </c>
      <c r="C19" s="394" t="s">
        <v>207</v>
      </c>
      <c r="D19" s="380" t="s">
        <v>231</v>
      </c>
      <c r="E19" s="376" t="s">
        <v>232</v>
      </c>
    </row>
    <row r="20" spans="2:5" s="370" customFormat="1" ht="15" customHeight="1">
      <c r="B20" s="393">
        <v>13</v>
      </c>
      <c r="C20" s="394" t="s">
        <v>207</v>
      </c>
      <c r="D20" s="380" t="s">
        <v>233</v>
      </c>
      <c r="E20" s="376" t="s">
        <v>234</v>
      </c>
    </row>
    <row r="21" spans="2:5" s="370" customFormat="1" ht="15" customHeight="1">
      <c r="B21" s="393">
        <v>14</v>
      </c>
      <c r="C21" s="394" t="s">
        <v>207</v>
      </c>
      <c r="D21" s="380" t="s">
        <v>235</v>
      </c>
      <c r="E21" s="376" t="s">
        <v>236</v>
      </c>
    </row>
    <row r="22" spans="2:5" s="370" customFormat="1" ht="15" customHeight="1">
      <c r="B22" s="393">
        <v>15</v>
      </c>
      <c r="C22" s="394" t="s">
        <v>207</v>
      </c>
      <c r="D22" s="380" t="s">
        <v>237</v>
      </c>
      <c r="E22" s="376" t="s">
        <v>238</v>
      </c>
    </row>
    <row r="23" spans="2:5" s="370" customFormat="1" ht="15" customHeight="1">
      <c r="B23" s="393">
        <v>16</v>
      </c>
      <c r="C23" s="394" t="s">
        <v>207</v>
      </c>
      <c r="D23" s="380" t="s">
        <v>543</v>
      </c>
      <c r="E23" s="376" t="s">
        <v>544</v>
      </c>
    </row>
    <row r="24" spans="2:5" s="370" customFormat="1" ht="15" customHeight="1">
      <c r="B24" s="393">
        <v>17</v>
      </c>
      <c r="C24" s="394" t="s">
        <v>207</v>
      </c>
      <c r="D24" s="380" t="s">
        <v>545</v>
      </c>
      <c r="E24" s="376" t="s">
        <v>546</v>
      </c>
    </row>
    <row r="25" spans="2:5" s="370" customFormat="1" ht="15" customHeight="1">
      <c r="B25" s="393">
        <v>18</v>
      </c>
      <c r="C25" s="394" t="s">
        <v>207</v>
      </c>
      <c r="D25" s="380" t="s">
        <v>547</v>
      </c>
      <c r="E25" s="376" t="s">
        <v>548</v>
      </c>
    </row>
    <row r="26" spans="2:5" s="370" customFormat="1" ht="15" customHeight="1">
      <c r="B26" s="393">
        <v>19</v>
      </c>
      <c r="C26" s="394" t="s">
        <v>207</v>
      </c>
      <c r="D26" s="380" t="s">
        <v>549</v>
      </c>
      <c r="E26" s="376" t="s">
        <v>550</v>
      </c>
    </row>
    <row r="27" spans="2:5" s="370" customFormat="1" ht="15" customHeight="1">
      <c r="B27" s="393">
        <v>20</v>
      </c>
      <c r="C27" s="394" t="s">
        <v>200</v>
      </c>
      <c r="D27" s="380" t="s">
        <v>437</v>
      </c>
      <c r="E27" s="376" t="s">
        <v>438</v>
      </c>
    </row>
    <row r="28" spans="2:5" s="370" customFormat="1" ht="15" customHeight="1">
      <c r="B28" s="374"/>
      <c r="C28" s="375"/>
      <c r="D28" s="377"/>
      <c r="E28" s="377"/>
    </row>
    <row r="29" spans="2:9" s="370" customFormat="1" ht="15" customHeight="1">
      <c r="B29" s="543" t="s">
        <v>208</v>
      </c>
      <c r="C29" s="543"/>
      <c r="D29" s="543"/>
      <c r="E29" s="543"/>
      <c r="F29" s="543"/>
      <c r="G29" s="543"/>
      <c r="H29" s="543"/>
      <c r="I29" s="543"/>
    </row>
    <row r="30" spans="2:10" s="370" customFormat="1" ht="15" customHeight="1">
      <c r="B30" s="393">
        <v>21</v>
      </c>
      <c r="C30" s="375" t="s">
        <v>209</v>
      </c>
      <c r="D30" s="111" t="s">
        <v>239</v>
      </c>
      <c r="E30" s="556" t="s">
        <v>172</v>
      </c>
      <c r="F30" s="556"/>
      <c r="G30" s="556"/>
      <c r="H30" s="556"/>
      <c r="I30" s="556"/>
      <c r="J30" s="390"/>
    </row>
    <row r="31" spans="2:14" s="370" customFormat="1" ht="15" customHeight="1">
      <c r="B31" s="393">
        <v>22</v>
      </c>
      <c r="C31" s="375" t="s">
        <v>209</v>
      </c>
      <c r="D31" s="111" t="s">
        <v>329</v>
      </c>
      <c r="E31" s="556" t="s">
        <v>172</v>
      </c>
      <c r="F31" s="556"/>
      <c r="G31" s="556"/>
      <c r="H31" s="556"/>
      <c r="I31" s="556"/>
      <c r="J31" s="35"/>
      <c r="K31" s="35"/>
      <c r="L31" s="35"/>
      <c r="M31" s="35"/>
      <c r="N31" s="35"/>
    </row>
    <row r="32" spans="2:14" s="370" customFormat="1" ht="15" customHeight="1">
      <c r="B32" s="393">
        <v>23</v>
      </c>
      <c r="C32" s="375" t="s">
        <v>209</v>
      </c>
      <c r="D32" s="111" t="s">
        <v>328</v>
      </c>
      <c r="E32" s="556" t="s">
        <v>278</v>
      </c>
      <c r="F32" s="556"/>
      <c r="G32" s="556"/>
      <c r="H32" s="556"/>
      <c r="I32" s="556"/>
      <c r="J32" s="124"/>
      <c r="K32" s="124"/>
      <c r="L32" s="124"/>
      <c r="M32" s="124"/>
      <c r="N32" s="124"/>
    </row>
    <row r="33" spans="2:13" s="370" customFormat="1" ht="15" customHeight="1">
      <c r="B33" s="393">
        <v>24</v>
      </c>
      <c r="C33" s="375" t="s">
        <v>209</v>
      </c>
      <c r="D33" s="111" t="s">
        <v>330</v>
      </c>
      <c r="E33" s="556" t="s">
        <v>279</v>
      </c>
      <c r="F33" s="556"/>
      <c r="G33" s="556"/>
      <c r="H33" s="556"/>
      <c r="I33" s="556"/>
      <c r="J33" s="124"/>
      <c r="K33" s="124"/>
      <c r="L33" s="124"/>
      <c r="M33" s="124"/>
    </row>
    <row r="34" spans="2:16" s="370" customFormat="1" ht="15" customHeight="1">
      <c r="B34" s="393">
        <v>25</v>
      </c>
      <c r="C34" s="375" t="s">
        <v>209</v>
      </c>
      <c r="D34" s="111" t="s">
        <v>331</v>
      </c>
      <c r="E34" s="556" t="s">
        <v>280</v>
      </c>
      <c r="F34" s="556"/>
      <c r="G34" s="556"/>
      <c r="H34" s="556"/>
      <c r="I34" s="556"/>
      <c r="J34" s="124"/>
      <c r="K34" s="124"/>
      <c r="L34" s="124"/>
      <c r="M34" s="124"/>
      <c r="N34" s="124"/>
      <c r="O34" s="124"/>
      <c r="P34" s="124"/>
    </row>
    <row r="35" spans="2:11" s="370" customFormat="1" ht="15" customHeight="1">
      <c r="B35" s="393">
        <v>26</v>
      </c>
      <c r="C35" s="375" t="s">
        <v>209</v>
      </c>
      <c r="D35" s="111" t="s">
        <v>332</v>
      </c>
      <c r="E35" s="557" t="s">
        <v>365</v>
      </c>
      <c r="F35" s="557"/>
      <c r="G35" s="557"/>
      <c r="H35" s="557"/>
      <c r="I35" s="557"/>
      <c r="J35" s="35"/>
      <c r="K35" s="35"/>
    </row>
    <row r="36" spans="2:11" s="370" customFormat="1" ht="15" customHeight="1">
      <c r="B36" s="393"/>
      <c r="C36" s="375"/>
      <c r="D36" s="111"/>
      <c r="E36" s="557"/>
      <c r="F36" s="557"/>
      <c r="G36" s="557"/>
      <c r="H36" s="557"/>
      <c r="I36" s="557"/>
      <c r="J36" s="35"/>
      <c r="K36" s="35"/>
    </row>
    <row r="37" spans="2:11" s="370" customFormat="1" ht="15" customHeight="1">
      <c r="B37" s="393"/>
      <c r="C37" s="375"/>
      <c r="D37" s="111"/>
      <c r="E37" s="454"/>
      <c r="F37" s="454"/>
      <c r="G37" s="454"/>
      <c r="H37" s="454"/>
      <c r="I37" s="454"/>
      <c r="J37" s="35"/>
      <c r="K37" s="35"/>
    </row>
    <row r="38" spans="2:11" s="370" customFormat="1" ht="15" customHeight="1">
      <c r="B38" s="559" t="s">
        <v>455</v>
      </c>
      <c r="C38" s="559"/>
      <c r="D38" s="559"/>
      <c r="E38" s="559"/>
      <c r="F38" s="559"/>
      <c r="G38" s="559"/>
      <c r="H38" s="559"/>
      <c r="I38" s="559"/>
      <c r="J38" s="35"/>
      <c r="K38" s="35"/>
    </row>
    <row r="39" spans="2:9" s="370" customFormat="1" ht="14.25" customHeight="1">
      <c r="B39" s="374"/>
      <c r="C39" s="375"/>
      <c r="D39" s="111"/>
      <c r="E39" s="378"/>
      <c r="F39" s="378"/>
      <c r="G39" s="378"/>
      <c r="H39" s="378"/>
      <c r="I39" s="378"/>
    </row>
    <row r="40" spans="3:4" s="370" customFormat="1" ht="6.75" customHeight="1">
      <c r="C40" s="375"/>
      <c r="D40" s="371"/>
    </row>
    <row r="41" spans="2:9" s="370" customFormat="1" ht="15.75">
      <c r="B41" s="541" t="s">
        <v>198</v>
      </c>
      <c r="C41" s="541"/>
      <c r="D41" s="541"/>
      <c r="E41" s="112"/>
      <c r="F41" s="540" t="s">
        <v>197</v>
      </c>
      <c r="G41" s="540"/>
      <c r="H41" s="540"/>
      <c r="I41" s="540"/>
    </row>
    <row r="42" s="370" customFormat="1" ht="12.75">
      <c r="C42" s="375"/>
    </row>
    <row r="43" s="370" customFormat="1" ht="12.75">
      <c r="C43" s="375"/>
    </row>
    <row r="44" s="370" customFormat="1" ht="12.75">
      <c r="C44" s="375"/>
    </row>
    <row r="45" s="370" customFormat="1" ht="12.75">
      <c r="C45" s="375"/>
    </row>
    <row r="46" s="370" customFormat="1" ht="12.75">
      <c r="C46" s="375"/>
    </row>
    <row r="47" s="370" customFormat="1" ht="12.75">
      <c r="C47" s="375"/>
    </row>
    <row r="48" s="370" customFormat="1" ht="12.75">
      <c r="C48" s="375"/>
    </row>
    <row r="49" s="370" customFormat="1" ht="12.75">
      <c r="C49" s="375"/>
    </row>
    <row r="50" s="370" customFormat="1" ht="12.75">
      <c r="C50" s="375"/>
    </row>
    <row r="51" s="370" customFormat="1" ht="12.75">
      <c r="C51" s="375"/>
    </row>
  </sheetData>
  <mergeCells count="13">
    <mergeCell ref="F2:I2"/>
    <mergeCell ref="B38:I38"/>
    <mergeCell ref="F41:I41"/>
    <mergeCell ref="B41:D41"/>
    <mergeCell ref="B4:I4"/>
    <mergeCell ref="B6:I6"/>
    <mergeCell ref="B29:I29"/>
    <mergeCell ref="E30:I30"/>
    <mergeCell ref="E31:I31"/>
    <mergeCell ref="E32:I32"/>
    <mergeCell ref="E33:I33"/>
    <mergeCell ref="E35:I36"/>
    <mergeCell ref="E34:I34"/>
  </mergeCells>
  <hyperlinks>
    <hyperlink ref="D8" location="Ejercicios!B8" display="Ejercicio 4.1"/>
    <hyperlink ref="D30" location="Ap_4.A.1!B6" display="Cuadro 4.A.1:"/>
    <hyperlink ref="E8" location="Rta_4.1!B6" display="Respuesta 4.1"/>
    <hyperlink ref="D9" location="Ejercicios!B17" display="Ejercicio 4.2"/>
    <hyperlink ref="D10" location="Ejercicios!B22" display="Ejercicio 4.3"/>
    <hyperlink ref="E10" location="Rta_4.3!B6" display="Respuesta 4.3"/>
    <hyperlink ref="D11" location="Ejercicios!B28" display="Ejercicio 4.4"/>
    <hyperlink ref="D12" location="Ejercicios!B34" display="Ejercicio 4.5"/>
    <hyperlink ref="D13" location="Ejercicios!B38" display="Ejercicio 4.6"/>
    <hyperlink ref="D14" location="Ejercicios!B44" display="Ejercicio 4.7"/>
    <hyperlink ref="E14" location="Rta_4.7!B6" display="Respuesta 4.7"/>
    <hyperlink ref="D15" location="Ejercicios!B48" display="Ejercicio 4.8"/>
    <hyperlink ref="E15" location="Rta_4.8!B6" display="Respuesta 4.8"/>
    <hyperlink ref="E9" location="Rta_4.2!B6" display="Respuesta 4.2"/>
    <hyperlink ref="E11" location="Rta_4.4!B6" display="Respuesta 4.4"/>
    <hyperlink ref="D16" location="Ejercicios!B52" display="Ejercicio 4.9"/>
    <hyperlink ref="D17" location="Ejercicios!B79" display="Ejercicio 4.10"/>
    <hyperlink ref="D18" location="Ejercicios!B110" display="Ejercicio 4.11"/>
    <hyperlink ref="D19" location="Ejercicios!B115" display="Ejercicio 4.12"/>
    <hyperlink ref="D20" location="Ejercicios!B120" display="Ejercicio 4.13"/>
    <hyperlink ref="D21" location="Ejercicios!B137" display="Ejercicio 4.14"/>
    <hyperlink ref="D22" location="Ejercicios!B141" display="Ejercicio 4.15"/>
    <hyperlink ref="E16" location="Rta_4.9!B6" display="Respuesta 4.9"/>
    <hyperlink ref="E17" location="Rta_4.10!B6" display="Respuesta 4.10"/>
    <hyperlink ref="E18" location="Rta_4.11!B6" display="Respuesta 4.11"/>
    <hyperlink ref="E19" location="Rta_4.12!B6" display="Respuesta 4.12"/>
    <hyperlink ref="E20" location="Rta_4.13!B6" display="Respuesta 4.13"/>
    <hyperlink ref="E21" location="Rta_4.14!B6" display="Respuesta 4.14"/>
    <hyperlink ref="E22" location="Rta_4.15!B6" display="Respuesta 4.15"/>
    <hyperlink ref="D23" location="Ejercicios!B161" display="Ejercicio 4.16"/>
    <hyperlink ref="D24" location="Ejercicios!B181" display="Ejercicio 4.17"/>
    <hyperlink ref="D25" location="Ejercicios!B200" display="Ejercicio 4.18"/>
    <hyperlink ref="D26" location="Ejercicios!B215" display="Ejercicio 4.19"/>
    <hyperlink ref="E23" location="Rta4.16!B6" display="Respuesta 4.16"/>
    <hyperlink ref="E24" location="Rta4.17!B6" display="Respuesta 4.17"/>
    <hyperlink ref="E25" location="Rta_4.18!B6" display="Respuesta 4.18"/>
    <hyperlink ref="E26" location="Rta_4.19!B6" display="Respuesta 4.19"/>
    <hyperlink ref="E12" location="Rta_4.5!B6" display="Repuesta 4.5"/>
    <hyperlink ref="E13" location="Rta_4.6!B6" display="Repuesta 4.6"/>
    <hyperlink ref="D31:D35" location="Ap_11.A.1!B6" display="Cuadro 11.A.1:"/>
    <hyperlink ref="D31" location="Ap_4.A.2!B6" display="Cuadro 4.A.2:"/>
    <hyperlink ref="D32" location="Ap_4.A.3!B6" display="Cuadro 4.A.3:"/>
    <hyperlink ref="D33" location="Ap_4.A.4!B6" display="Cuadro 4.A.4:"/>
    <hyperlink ref="D34" location="Ap_4.A.5!B6" display="Cuadro 4.A.5:"/>
    <hyperlink ref="D35" location="Ap_4.A.6!B6" display="Cuadro 4.A.6:"/>
    <hyperlink ref="B38:I38" location="Fuentes!B6" display="Bibliografïa y fuentes estadísticas"/>
    <hyperlink ref="D27" location="Ejercicios!B229" display="Ejercicio 4.20"/>
    <hyperlink ref="E27" location="Rta_4.20!B6" display="Respuesta 4.20"/>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codeName="Sheet9"/>
  <dimension ref="B2:J45"/>
  <sheetViews>
    <sheetView showGridLines="0" view="pageBreakPreview" zoomScale="80" zoomScaleSheetLayoutView="80" workbookViewId="0" topLeftCell="A1">
      <selection activeCell="A1" sqref="A1"/>
    </sheetView>
  </sheetViews>
  <sheetFormatPr defaultColWidth="9.140625" defaultRowHeight="12.75"/>
  <cols>
    <col min="2" max="2" width="6.57421875" style="0" customWidth="1"/>
    <col min="7" max="7" width="10.28125" style="0" customWidth="1"/>
  </cols>
  <sheetData>
    <row r="2" spans="2:10" ht="12.75">
      <c r="B2" s="107"/>
      <c r="C2" s="107"/>
      <c r="D2" s="514" t="s">
        <v>195</v>
      </c>
      <c r="E2" s="514"/>
      <c r="F2" s="514"/>
      <c r="G2" s="514"/>
      <c r="H2" s="514"/>
      <c r="I2" s="514"/>
      <c r="J2" s="514"/>
    </row>
    <row r="3" spans="2:10" ht="12.75">
      <c r="B3" s="107"/>
      <c r="C3" s="107"/>
      <c r="D3" s="107"/>
      <c r="E3" s="107"/>
      <c r="F3" s="100"/>
      <c r="G3" s="100"/>
      <c r="H3" s="100"/>
      <c r="I3" s="100"/>
      <c r="J3" s="100"/>
    </row>
    <row r="4" spans="2:10" ht="12.75">
      <c r="B4" s="513" t="s">
        <v>396</v>
      </c>
      <c r="C4" s="513"/>
      <c r="D4" s="107"/>
      <c r="E4" s="107"/>
      <c r="F4" s="100"/>
      <c r="G4" s="100"/>
      <c r="H4" s="100"/>
      <c r="I4" s="538" t="s">
        <v>194</v>
      </c>
      <c r="J4" s="538"/>
    </row>
    <row r="5" spans="2:10" ht="12.75">
      <c r="B5" s="107"/>
      <c r="C5" s="107"/>
      <c r="D5" s="107"/>
      <c r="E5" s="107"/>
      <c r="F5" s="107"/>
      <c r="G5" s="107"/>
      <c r="H5" s="107"/>
      <c r="I5" s="107"/>
      <c r="J5" s="107"/>
    </row>
    <row r="6" spans="2:10" ht="18.75">
      <c r="B6" s="543" t="s">
        <v>196</v>
      </c>
      <c r="C6" s="543"/>
      <c r="D6" s="543"/>
      <c r="E6" s="543"/>
      <c r="F6" s="543"/>
      <c r="G6" s="543"/>
      <c r="H6" s="543"/>
      <c r="I6" s="543"/>
      <c r="J6" s="543"/>
    </row>
    <row r="8" spans="2:10" ht="15.75">
      <c r="B8" s="6" t="s">
        <v>444</v>
      </c>
      <c r="C8" s="565" t="s">
        <v>117</v>
      </c>
      <c r="D8" s="565"/>
      <c r="E8" s="565"/>
      <c r="F8" s="565"/>
      <c r="G8" s="565"/>
      <c r="H8" s="206"/>
      <c r="I8" s="206"/>
      <c r="J8" s="206"/>
    </row>
    <row r="9" spans="2:10" ht="12.75">
      <c r="B9" s="206"/>
      <c r="C9" s="206"/>
      <c r="D9" s="206"/>
      <c r="E9" s="206"/>
      <c r="F9" s="206"/>
      <c r="G9" s="206"/>
      <c r="H9" s="206"/>
      <c r="I9" s="206"/>
      <c r="J9" s="206"/>
    </row>
    <row r="10" spans="2:10" ht="12.75">
      <c r="B10" s="206"/>
      <c r="C10" s="206"/>
      <c r="D10" s="206"/>
      <c r="E10" s="206"/>
      <c r="F10" s="206"/>
      <c r="G10" s="206"/>
      <c r="H10" s="206"/>
      <c r="I10" s="206"/>
      <c r="J10" s="206"/>
    </row>
    <row r="11" spans="2:10" ht="12.75">
      <c r="B11" s="206"/>
      <c r="C11" s="206"/>
      <c r="D11" s="206"/>
      <c r="E11" s="206"/>
      <c r="F11" s="206"/>
      <c r="G11" s="206"/>
      <c r="H11" s="206"/>
      <c r="I11" s="206"/>
      <c r="J11" s="206"/>
    </row>
    <row r="12" spans="2:10" ht="12.75">
      <c r="B12" s="206"/>
      <c r="C12" s="206"/>
      <c r="D12" s="206"/>
      <c r="E12" s="206"/>
      <c r="F12" s="206"/>
      <c r="G12" s="206"/>
      <c r="H12" s="206"/>
      <c r="I12" s="206"/>
      <c r="J12" s="206"/>
    </row>
    <row r="13" spans="2:10" ht="12.75">
      <c r="B13" s="206"/>
      <c r="C13" s="206"/>
      <c r="D13" s="206"/>
      <c r="E13" s="206"/>
      <c r="F13" s="206"/>
      <c r="G13" s="206"/>
      <c r="H13" s="206"/>
      <c r="I13" s="206"/>
      <c r="J13" s="206"/>
    </row>
    <row r="14" spans="2:10" ht="12.75">
      <c r="B14" s="206"/>
      <c r="C14" s="568" t="s">
        <v>118</v>
      </c>
      <c r="D14" s="568"/>
      <c r="E14" s="568"/>
      <c r="F14" s="568"/>
      <c r="G14" s="568"/>
      <c r="H14" s="569"/>
      <c r="I14" s="569"/>
      <c r="J14" s="569"/>
    </row>
    <row r="15" spans="2:10" ht="12.75">
      <c r="B15" s="206"/>
      <c r="C15" s="206"/>
      <c r="D15" s="206"/>
      <c r="E15" s="206"/>
      <c r="F15" s="206"/>
      <c r="G15" s="206"/>
      <c r="H15" s="206"/>
      <c r="I15" s="206"/>
      <c r="J15" s="206"/>
    </row>
    <row r="16" spans="2:10" ht="12.75">
      <c r="B16" s="206"/>
      <c r="C16" s="206"/>
      <c r="D16" s="206"/>
      <c r="E16" s="206"/>
      <c r="F16" s="206"/>
      <c r="G16" s="206"/>
      <c r="H16" s="206"/>
      <c r="I16" s="206"/>
      <c r="J16" s="206"/>
    </row>
    <row r="17" spans="2:10" ht="12.75">
      <c r="B17" s="206"/>
      <c r="C17" s="206"/>
      <c r="D17" s="206"/>
      <c r="E17" s="206"/>
      <c r="F17" s="206"/>
      <c r="G17" s="206"/>
      <c r="H17" s="206"/>
      <c r="I17" s="206"/>
      <c r="J17" s="206"/>
    </row>
    <row r="18" spans="2:10" ht="12.75">
      <c r="B18" s="206"/>
      <c r="C18" s="206"/>
      <c r="D18" s="206"/>
      <c r="E18" s="206"/>
      <c r="F18" s="206"/>
      <c r="G18" s="206"/>
      <c r="H18" s="206"/>
      <c r="I18" s="206"/>
      <c r="J18" s="206"/>
    </row>
    <row r="19" spans="2:10" ht="12.75">
      <c r="B19" s="206"/>
      <c r="C19" s="206"/>
      <c r="D19" s="206"/>
      <c r="E19" s="206"/>
      <c r="F19" s="206"/>
      <c r="G19" s="206"/>
      <c r="H19" s="206"/>
      <c r="I19" s="206"/>
      <c r="J19" s="206"/>
    </row>
    <row r="20" spans="2:10" ht="12.75">
      <c r="B20" s="206"/>
      <c r="C20" s="206"/>
      <c r="D20" s="206"/>
      <c r="E20" s="206"/>
      <c r="F20" s="206"/>
      <c r="G20" s="206"/>
      <c r="H20" s="206"/>
      <c r="I20" s="206"/>
      <c r="J20" s="206"/>
    </row>
    <row r="21" spans="2:10" ht="12.75">
      <c r="B21" s="206"/>
      <c r="C21" s="206"/>
      <c r="D21" s="206"/>
      <c r="E21" s="206"/>
      <c r="F21" s="206"/>
      <c r="G21" s="206"/>
      <c r="H21" s="206"/>
      <c r="I21" s="206"/>
      <c r="J21" s="206"/>
    </row>
    <row r="22" spans="2:10" ht="12.75">
      <c r="B22" s="206"/>
      <c r="C22" s="565" t="s">
        <v>119</v>
      </c>
      <c r="D22" s="565"/>
      <c r="E22" s="565"/>
      <c r="F22" s="565"/>
      <c r="G22" s="565"/>
      <c r="H22" s="206"/>
      <c r="I22" s="206"/>
      <c r="J22" s="206"/>
    </row>
    <row r="23" spans="2:10" ht="12.75">
      <c r="B23" s="206"/>
      <c r="C23" s="206"/>
      <c r="D23" s="206"/>
      <c r="E23" s="206"/>
      <c r="F23" s="206"/>
      <c r="G23" s="206"/>
      <c r="H23" s="206"/>
      <c r="I23" s="206"/>
      <c r="J23" s="206"/>
    </row>
    <row r="24" spans="2:10" ht="12.75">
      <c r="B24" s="206"/>
      <c r="C24" s="206"/>
      <c r="D24" s="206"/>
      <c r="E24" s="206"/>
      <c r="F24" s="206"/>
      <c r="G24" s="206"/>
      <c r="H24" s="206"/>
      <c r="I24" s="206"/>
      <c r="J24" s="206"/>
    </row>
    <row r="25" spans="2:10" ht="12.75">
      <c r="B25" s="206"/>
      <c r="C25" s="206"/>
      <c r="D25" s="206"/>
      <c r="E25" s="206"/>
      <c r="F25" s="206"/>
      <c r="G25" s="206"/>
      <c r="H25" s="206"/>
      <c r="I25" s="206"/>
      <c r="J25" s="206"/>
    </row>
    <row r="26" spans="2:10" ht="12.75">
      <c r="B26" s="206"/>
      <c r="C26" s="519" t="s">
        <v>120</v>
      </c>
      <c r="D26" s="567"/>
      <c r="E26" s="567"/>
      <c r="F26" s="567"/>
      <c r="G26" s="567"/>
      <c r="H26" s="567"/>
      <c r="I26" s="567"/>
      <c r="J26" s="567"/>
    </row>
    <row r="27" spans="2:10" ht="12.75">
      <c r="B27" s="206"/>
      <c r="C27" s="567"/>
      <c r="D27" s="567"/>
      <c r="E27" s="567"/>
      <c r="F27" s="567"/>
      <c r="G27" s="567"/>
      <c r="H27" s="567"/>
      <c r="I27" s="567"/>
      <c r="J27" s="567"/>
    </row>
    <row r="28" spans="2:10" ht="12.75">
      <c r="B28" s="206"/>
      <c r="C28" s="206"/>
      <c r="D28" s="206"/>
      <c r="E28" s="206"/>
      <c r="F28" s="206"/>
      <c r="G28" s="206"/>
      <c r="H28" s="206"/>
      <c r="I28" s="206"/>
      <c r="J28" s="206"/>
    </row>
    <row r="29" spans="2:10" ht="12.75">
      <c r="B29" s="206"/>
      <c r="C29" s="206"/>
      <c r="D29" s="206"/>
      <c r="E29" s="206"/>
      <c r="F29" s="206"/>
      <c r="G29" s="206"/>
      <c r="H29" s="206"/>
      <c r="I29" s="206"/>
      <c r="J29" s="206"/>
    </row>
    <row r="30" spans="2:10" ht="12.75">
      <c r="B30" s="206"/>
      <c r="C30" s="206"/>
      <c r="D30" s="206"/>
      <c r="E30" s="206"/>
      <c r="F30" s="206"/>
      <c r="G30" s="206"/>
      <c r="H30" s="206"/>
      <c r="I30" s="206"/>
      <c r="J30" s="206"/>
    </row>
    <row r="31" spans="2:10" ht="12.75">
      <c r="B31" s="206"/>
      <c r="C31" s="206"/>
      <c r="D31" s="206"/>
      <c r="E31" s="206"/>
      <c r="F31" s="206"/>
      <c r="G31" s="206"/>
      <c r="H31" s="206"/>
      <c r="I31" s="206"/>
      <c r="J31" s="206"/>
    </row>
    <row r="32" spans="2:10" ht="12.75">
      <c r="B32" s="206"/>
      <c r="C32" s="206"/>
      <c r="D32" s="206"/>
      <c r="E32" s="206"/>
      <c r="F32" s="206"/>
      <c r="G32" s="206"/>
      <c r="H32" s="206"/>
      <c r="I32" s="206"/>
      <c r="J32" s="206"/>
    </row>
    <row r="33" spans="2:10" ht="12.75">
      <c r="B33" s="206"/>
      <c r="C33" s="206"/>
      <c r="D33" s="206"/>
      <c r="E33" s="206"/>
      <c r="F33" s="206"/>
      <c r="G33" s="206"/>
      <c r="H33" s="206"/>
      <c r="I33" s="206"/>
      <c r="J33" s="206"/>
    </row>
    <row r="34" spans="2:10" ht="12.75">
      <c r="B34" s="206"/>
      <c r="C34" s="519" t="s">
        <v>121</v>
      </c>
      <c r="D34" s="570"/>
      <c r="E34" s="570"/>
      <c r="F34" s="570"/>
      <c r="G34" s="570"/>
      <c r="H34" s="570"/>
      <c r="I34" s="570"/>
      <c r="J34" s="570"/>
    </row>
    <row r="35" spans="2:10" ht="12.75">
      <c r="B35" s="206"/>
      <c r="C35" s="206"/>
      <c r="D35" s="206"/>
      <c r="E35" s="206"/>
      <c r="F35" s="206"/>
      <c r="G35" s="206"/>
      <c r="H35" s="206"/>
      <c r="I35" s="206"/>
      <c r="J35" s="206"/>
    </row>
    <row r="36" spans="2:10" ht="12.75">
      <c r="B36" s="206"/>
      <c r="C36" s="206"/>
      <c r="D36" s="206"/>
      <c r="E36" s="206"/>
      <c r="F36" s="206"/>
      <c r="G36" s="206"/>
      <c r="H36" s="206"/>
      <c r="I36" s="206"/>
      <c r="J36" s="206"/>
    </row>
    <row r="37" spans="2:10" ht="12.75">
      <c r="B37" s="206"/>
      <c r="C37" s="206"/>
      <c r="D37" s="206"/>
      <c r="E37" s="206"/>
      <c r="F37" s="206"/>
      <c r="G37" s="206"/>
      <c r="H37" s="206"/>
      <c r="I37" s="206"/>
      <c r="J37" s="206"/>
    </row>
    <row r="38" spans="2:10" ht="12.75">
      <c r="B38" s="206"/>
      <c r="C38" s="565" t="s">
        <v>122</v>
      </c>
      <c r="D38" s="565"/>
      <c r="E38" s="565"/>
      <c r="F38" s="565"/>
      <c r="G38" s="565"/>
      <c r="H38" s="565"/>
      <c r="I38" s="206"/>
      <c r="J38" s="206"/>
    </row>
    <row r="39" spans="2:10" ht="12.75">
      <c r="B39" s="206"/>
      <c r="C39" s="206"/>
      <c r="D39" s="206"/>
      <c r="E39" s="206"/>
      <c r="F39" s="206"/>
      <c r="G39" s="206"/>
      <c r="H39" s="206"/>
      <c r="I39" s="206"/>
      <c r="J39" s="206"/>
    </row>
    <row r="40" spans="2:10" ht="12.75">
      <c r="B40" s="206"/>
      <c r="C40" s="206"/>
      <c r="D40" s="206"/>
      <c r="E40" s="206"/>
      <c r="F40" s="206"/>
      <c r="G40" s="206"/>
      <c r="H40" s="206"/>
      <c r="I40" s="206"/>
      <c r="J40" s="206"/>
    </row>
    <row r="41" spans="2:10" ht="12.75">
      <c r="B41" s="206"/>
      <c r="C41" s="206"/>
      <c r="D41" s="206"/>
      <c r="E41" s="206"/>
      <c r="F41" s="206"/>
      <c r="G41" s="206"/>
      <c r="H41" s="206"/>
      <c r="I41" s="206"/>
      <c r="J41" s="206"/>
    </row>
    <row r="42" spans="2:10" ht="12.75">
      <c r="B42" s="206"/>
      <c r="C42" s="206"/>
      <c r="D42" s="206"/>
      <c r="E42" s="206"/>
      <c r="F42" s="206"/>
      <c r="G42" s="206"/>
      <c r="H42" s="206"/>
      <c r="I42" s="206"/>
      <c r="J42" s="206"/>
    </row>
    <row r="43" spans="2:10" ht="12.75">
      <c r="B43" s="206"/>
      <c r="C43" s="206"/>
      <c r="D43" s="206"/>
      <c r="E43" s="206"/>
      <c r="F43" s="206"/>
      <c r="G43" s="206"/>
      <c r="H43" s="206"/>
      <c r="I43" s="206"/>
      <c r="J43" s="206"/>
    </row>
    <row r="44" spans="2:10" ht="12.75">
      <c r="B44" s="206"/>
      <c r="C44" s="206"/>
      <c r="D44" s="206"/>
      <c r="E44" s="206"/>
      <c r="F44" s="206"/>
      <c r="G44" s="206"/>
      <c r="H44" s="206"/>
      <c r="I44" s="206"/>
      <c r="J44" s="206"/>
    </row>
    <row r="45" spans="2:10" ht="15.75">
      <c r="B45" s="541" t="s">
        <v>198</v>
      </c>
      <c r="C45" s="541"/>
      <c r="D45" s="106"/>
      <c r="E45" s="106"/>
      <c r="F45" s="540" t="s">
        <v>197</v>
      </c>
      <c r="G45" s="540"/>
      <c r="H45" s="540"/>
      <c r="I45" s="540"/>
      <c r="J45" s="540"/>
    </row>
  </sheetData>
  <mergeCells count="12">
    <mergeCell ref="B45:C45"/>
    <mergeCell ref="C8:G8"/>
    <mergeCell ref="C22:G22"/>
    <mergeCell ref="C38:H38"/>
    <mergeCell ref="C26:J27"/>
    <mergeCell ref="C34:J34"/>
    <mergeCell ref="F45:J45"/>
    <mergeCell ref="B4:C4"/>
    <mergeCell ref="C14:J14"/>
    <mergeCell ref="D2:J2"/>
    <mergeCell ref="B6:J6"/>
    <mergeCell ref="I4:J4"/>
  </mergeCells>
  <hyperlinks>
    <hyperlink ref="I4" location="Índice!E7" display="Volver al Índice"/>
    <hyperlink ref="I4: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8"/>
  <headerFooter alignWithMargins="0">
    <oddFooter>&amp;R&amp;A</oddFooter>
  </headerFooter>
  <legacyDrawing r:id="rId7"/>
  <oleObjects>
    <oleObject progId="Equation.3" shapeId="6330457" r:id="rId1"/>
    <oleObject progId="Equation.3" shapeId="6331422" r:id="rId2"/>
    <oleObject progId="Equation.3" shapeId="6332443" r:id="rId3"/>
    <oleObject progId="Equation.3" shapeId="6333124" r:id="rId4"/>
    <oleObject progId="Equation.3" shapeId="6375376" r:id="rId5"/>
    <oleObject progId="Equation.3" shapeId="6382604" r:id="rId6"/>
  </oleObjects>
</worksheet>
</file>

<file path=xl/worksheets/sheet11.xml><?xml version="1.0" encoding="utf-8"?>
<worksheet xmlns="http://schemas.openxmlformats.org/spreadsheetml/2006/main" xmlns:r="http://schemas.openxmlformats.org/officeDocument/2006/relationships">
  <sheetPr codeName="Sheet10"/>
  <dimension ref="B2:R27"/>
  <sheetViews>
    <sheetView showGridLines="0" view="pageBreakPreview" zoomScale="80" zoomScaleSheetLayoutView="80" workbookViewId="0" topLeftCell="A1">
      <selection activeCell="A1" sqref="A1"/>
    </sheetView>
  </sheetViews>
  <sheetFormatPr defaultColWidth="11.421875" defaultRowHeight="12.75"/>
  <cols>
    <col min="1" max="1" width="11.421875" style="1" customWidth="1"/>
    <col min="2" max="2" width="5.00390625" style="1" customWidth="1"/>
    <col min="3" max="3" width="6.7109375" style="1" customWidth="1"/>
    <col min="4" max="4" width="3.8515625" style="1" customWidth="1"/>
    <col min="5" max="7" width="8.8515625" style="1" customWidth="1"/>
    <col min="8" max="8" width="11.421875" style="1" customWidth="1"/>
    <col min="9" max="9" width="4.00390625" style="1" customWidth="1"/>
    <col min="10" max="10" width="11.421875" style="1" customWidth="1"/>
    <col min="11" max="11" width="2.57421875" style="1" customWidth="1"/>
    <col min="12" max="12" width="3.00390625" style="1" customWidth="1"/>
    <col min="13" max="13" width="2.140625" style="1" customWidth="1"/>
    <col min="14" max="14" width="12.140625" style="1" customWidth="1"/>
    <col min="15" max="15" width="9.8515625" style="1" customWidth="1"/>
    <col min="16" max="16384" width="11.421875" style="1" customWidth="1"/>
  </cols>
  <sheetData>
    <row r="2" spans="2:14" ht="12.75">
      <c r="B2" s="107"/>
      <c r="C2" s="107"/>
      <c r="D2" s="107"/>
      <c r="E2" s="514" t="s">
        <v>195</v>
      </c>
      <c r="F2" s="514"/>
      <c r="G2" s="514"/>
      <c r="H2" s="514"/>
      <c r="I2" s="514"/>
      <c r="J2" s="514"/>
      <c r="K2" s="514"/>
      <c r="L2" s="514"/>
      <c r="M2" s="514"/>
      <c r="N2" s="514"/>
    </row>
    <row r="3" spans="2:14" ht="12.75">
      <c r="B3" s="107"/>
      <c r="C3" s="107"/>
      <c r="D3" s="107"/>
      <c r="E3" s="107"/>
      <c r="F3" s="107"/>
      <c r="G3" s="100"/>
      <c r="H3" s="100"/>
      <c r="I3" s="100"/>
      <c r="J3" s="100"/>
      <c r="K3" s="100"/>
      <c r="L3" s="100"/>
      <c r="M3" s="100"/>
      <c r="N3" s="100"/>
    </row>
    <row r="4" spans="2:14" ht="12.75">
      <c r="B4" s="513" t="s">
        <v>396</v>
      </c>
      <c r="C4" s="513"/>
      <c r="D4" s="513"/>
      <c r="E4" s="107"/>
      <c r="F4" s="107"/>
      <c r="G4" s="100"/>
      <c r="H4" s="100"/>
      <c r="I4" s="100"/>
      <c r="J4" s="100"/>
      <c r="K4" s="100"/>
      <c r="L4" s="100"/>
      <c r="M4" s="538" t="s">
        <v>194</v>
      </c>
      <c r="N4" s="538"/>
    </row>
    <row r="5" spans="2:14" ht="12.75">
      <c r="B5" s="107"/>
      <c r="C5" s="107"/>
      <c r="D5" s="107"/>
      <c r="E5" s="107"/>
      <c r="F5" s="107"/>
      <c r="G5" s="107"/>
      <c r="H5" s="107"/>
      <c r="I5" s="107"/>
      <c r="J5" s="107"/>
      <c r="K5" s="107"/>
      <c r="L5" s="107"/>
      <c r="M5" s="107"/>
      <c r="N5" s="107"/>
    </row>
    <row r="6" spans="2:15" ht="18.75">
      <c r="B6" s="543" t="s">
        <v>196</v>
      </c>
      <c r="C6" s="543"/>
      <c r="D6" s="543"/>
      <c r="E6" s="543"/>
      <c r="F6" s="543"/>
      <c r="G6" s="543"/>
      <c r="H6" s="543"/>
      <c r="I6" s="543"/>
      <c r="J6" s="543"/>
      <c r="K6" s="543"/>
      <c r="L6" s="543"/>
      <c r="M6" s="543"/>
      <c r="N6" s="543"/>
      <c r="O6" s="29"/>
    </row>
    <row r="9" spans="2:16" ht="12.75">
      <c r="B9" s="6" t="s">
        <v>298</v>
      </c>
      <c r="C9" s="575" t="s">
        <v>569</v>
      </c>
      <c r="D9" s="575"/>
      <c r="E9" s="575"/>
      <c r="F9" s="575"/>
      <c r="G9" s="575"/>
      <c r="P9" s="219"/>
    </row>
    <row r="10" spans="3:7" ht="12.75">
      <c r="C10" s="576" t="s">
        <v>570</v>
      </c>
      <c r="D10" s="576"/>
      <c r="E10" s="576"/>
      <c r="F10" s="576"/>
      <c r="G10" s="576"/>
    </row>
    <row r="11" spans="3:18" ht="6" customHeight="1" thickBot="1">
      <c r="C11" s="68"/>
      <c r="D11" s="68"/>
      <c r="E11" s="68"/>
      <c r="F11" s="68"/>
      <c r="G11" s="68"/>
      <c r="H11" s="7"/>
      <c r="K11" s="35"/>
      <c r="P11" s="34"/>
      <c r="Q11" s="34"/>
      <c r="R11" s="37"/>
    </row>
    <row r="12" spans="3:14" ht="13.5" thickBot="1">
      <c r="C12" s="399"/>
      <c r="D12" s="399"/>
      <c r="E12" s="406">
        <v>1998</v>
      </c>
      <c r="F12" s="406">
        <v>1999</v>
      </c>
      <c r="G12" s="406">
        <v>2000</v>
      </c>
      <c r="H12" s="222"/>
      <c r="I12" s="223" t="s">
        <v>293</v>
      </c>
      <c r="J12" s="224">
        <f>F24</f>
        <v>109.23</v>
      </c>
      <c r="K12" s="231" t="s">
        <v>564</v>
      </c>
      <c r="L12" s="124">
        <v>1</v>
      </c>
      <c r="M12" s="124" t="s">
        <v>295</v>
      </c>
      <c r="N12" s="225">
        <f>J12/J13-L12</f>
        <v>0.09230000000000005</v>
      </c>
    </row>
    <row r="13" spans="3:14" ht="12.75">
      <c r="C13" s="577" t="s">
        <v>571</v>
      </c>
      <c r="D13" s="577"/>
      <c r="E13" s="220">
        <v>87.2242</v>
      </c>
      <c r="F13" s="220">
        <v>102.21</v>
      </c>
      <c r="G13" s="220" t="s">
        <v>572</v>
      </c>
      <c r="H13" s="220"/>
      <c r="I13" s="215"/>
      <c r="J13" s="226">
        <v>100</v>
      </c>
      <c r="K13" s="232"/>
      <c r="L13" s="6"/>
      <c r="M13" s="6"/>
      <c r="N13" s="6"/>
    </row>
    <row r="14" spans="3:14" ht="12.75">
      <c r="C14" s="574" t="s">
        <v>573</v>
      </c>
      <c r="D14" s="574"/>
      <c r="E14" s="400">
        <v>90.0891</v>
      </c>
      <c r="F14" s="400">
        <v>103.94</v>
      </c>
      <c r="G14" s="400" t="s">
        <v>574</v>
      </c>
      <c r="H14" s="220"/>
      <c r="I14" s="215"/>
      <c r="J14" s="215"/>
      <c r="K14" s="35"/>
      <c r="L14" s="6"/>
      <c r="M14" s="6"/>
      <c r="N14" s="6"/>
    </row>
    <row r="15" spans="3:14" ht="12.75">
      <c r="C15" s="571" t="s">
        <v>575</v>
      </c>
      <c r="D15" s="571"/>
      <c r="E15" s="220">
        <v>92.4328</v>
      </c>
      <c r="F15" s="220">
        <v>104.92</v>
      </c>
      <c r="G15" s="220" t="s">
        <v>576</v>
      </c>
      <c r="H15" s="220"/>
      <c r="I15" s="215" t="s">
        <v>294</v>
      </c>
      <c r="J15" s="224" t="str">
        <f>G18</f>
        <v>116.85</v>
      </c>
      <c r="K15" s="231" t="s">
        <v>564</v>
      </c>
      <c r="L15" s="124">
        <v>1</v>
      </c>
      <c r="M15" s="124" t="s">
        <v>295</v>
      </c>
      <c r="N15" s="225">
        <f>J15/J16-L15</f>
        <v>0.09666823087752219</v>
      </c>
    </row>
    <row r="16" spans="3:14" ht="12.75">
      <c r="C16" s="574" t="s">
        <v>577</v>
      </c>
      <c r="D16" s="574"/>
      <c r="E16" s="400">
        <v>95.1174</v>
      </c>
      <c r="F16" s="400">
        <v>105.74</v>
      </c>
      <c r="G16" s="400" t="s">
        <v>578</v>
      </c>
      <c r="H16" s="220"/>
      <c r="I16" s="215"/>
      <c r="J16" s="227">
        <f>F18</f>
        <v>106.55</v>
      </c>
      <c r="K16" s="228"/>
      <c r="L16" s="6"/>
      <c r="M16" s="6"/>
      <c r="N16" s="6"/>
    </row>
    <row r="17" spans="3:14" ht="12.75">
      <c r="C17" s="571" t="s">
        <v>579</v>
      </c>
      <c r="D17" s="571"/>
      <c r="E17" s="220">
        <v>96.6037</v>
      </c>
      <c r="F17" s="220">
        <v>106.25</v>
      </c>
      <c r="G17" s="220" t="s">
        <v>580</v>
      </c>
      <c r="H17" s="220"/>
      <c r="I17" s="215"/>
      <c r="J17" s="215"/>
      <c r="K17" s="35"/>
      <c r="L17" s="6"/>
      <c r="M17" s="6"/>
      <c r="N17" s="6"/>
    </row>
    <row r="18" spans="3:14" ht="12.75">
      <c r="C18" s="574" t="s">
        <v>581</v>
      </c>
      <c r="D18" s="574"/>
      <c r="E18" s="400">
        <v>97.7832</v>
      </c>
      <c r="F18" s="400">
        <v>106.55</v>
      </c>
      <c r="G18" s="400" t="s">
        <v>582</v>
      </c>
      <c r="H18" s="220"/>
      <c r="I18" s="215" t="s">
        <v>70</v>
      </c>
      <c r="J18" s="224" t="str">
        <f>G18</f>
        <v>116.85</v>
      </c>
      <c r="K18" s="231" t="s">
        <v>564</v>
      </c>
      <c r="L18" s="124">
        <v>1</v>
      </c>
      <c r="M18" s="124" t="s">
        <v>295</v>
      </c>
      <c r="N18" s="225">
        <f>J18/J19-L18</f>
        <v>0.06976105465531446</v>
      </c>
    </row>
    <row r="19" spans="3:14" ht="12.75">
      <c r="C19" s="571" t="s">
        <v>583</v>
      </c>
      <c r="D19" s="571"/>
      <c r="E19" s="220">
        <v>98.2508</v>
      </c>
      <c r="F19" s="220">
        <v>106.88</v>
      </c>
      <c r="G19" s="220" t="s">
        <v>584</v>
      </c>
      <c r="H19" s="220"/>
      <c r="I19" s="215"/>
      <c r="J19" s="227">
        <f>F24</f>
        <v>109.23</v>
      </c>
      <c r="K19" s="227"/>
      <c r="L19" s="6"/>
      <c r="M19" s="6"/>
      <c r="N19" s="6"/>
    </row>
    <row r="20" spans="3:14" ht="12.75">
      <c r="C20" s="574" t="s">
        <v>585</v>
      </c>
      <c r="D20" s="574"/>
      <c r="E20" s="400">
        <v>98.2826</v>
      </c>
      <c r="F20" s="400">
        <v>107.41</v>
      </c>
      <c r="G20" s="400" t="s">
        <v>586</v>
      </c>
      <c r="H20" s="220"/>
      <c r="I20" s="215"/>
      <c r="J20" s="228"/>
      <c r="K20" s="228"/>
      <c r="L20" s="6"/>
      <c r="M20" s="6"/>
      <c r="N20" s="6"/>
    </row>
    <row r="21" spans="3:14" ht="12.75">
      <c r="C21" s="571" t="s">
        <v>587</v>
      </c>
      <c r="D21" s="571"/>
      <c r="E21" s="220">
        <v>98.5677</v>
      </c>
      <c r="F21" s="220">
        <v>107.76</v>
      </c>
      <c r="G21" s="220" t="s">
        <v>588</v>
      </c>
      <c r="H21" s="220"/>
      <c r="I21" s="215" t="s">
        <v>71</v>
      </c>
      <c r="J21" s="229" t="s">
        <v>296</v>
      </c>
      <c r="K21" s="229"/>
      <c r="L21" s="6"/>
      <c r="M21" s="6"/>
      <c r="N21" s="6"/>
    </row>
    <row r="22" spans="3:14" ht="12.75">
      <c r="C22" s="574" t="s">
        <v>589</v>
      </c>
      <c r="D22" s="574"/>
      <c r="E22" s="400">
        <v>98.9194</v>
      </c>
      <c r="F22" s="400">
        <v>108.14</v>
      </c>
      <c r="G22" s="400" t="s">
        <v>590</v>
      </c>
      <c r="H22" s="220"/>
      <c r="I22" s="6"/>
      <c r="J22" s="6" t="s">
        <v>297</v>
      </c>
      <c r="K22" s="6"/>
      <c r="L22" s="6"/>
      <c r="M22" s="6"/>
      <c r="N22" s="6"/>
    </row>
    <row r="23" spans="3:14" ht="12.75">
      <c r="C23" s="571" t="s">
        <v>591</v>
      </c>
      <c r="D23" s="571"/>
      <c r="E23" s="220">
        <v>99.0949</v>
      </c>
      <c r="F23" s="220">
        <v>108.66</v>
      </c>
      <c r="G23" s="220" t="s">
        <v>592</v>
      </c>
      <c r="H23" s="220"/>
      <c r="I23" s="6"/>
      <c r="J23" s="230">
        <f>AVERAGE(F13:F24)</f>
        <v>106.47416666666668</v>
      </c>
      <c r="K23" s="231" t="s">
        <v>564</v>
      </c>
      <c r="L23" s="124">
        <v>1</v>
      </c>
      <c r="M23" s="124"/>
      <c r="N23" s="225">
        <f>J23/J24-L23</f>
        <v>0.10875383493678847</v>
      </c>
    </row>
    <row r="24" spans="3:14" ht="13.5" thickBot="1">
      <c r="C24" s="572" t="s">
        <v>593</v>
      </c>
      <c r="D24" s="572"/>
      <c r="E24" s="401">
        <v>100</v>
      </c>
      <c r="F24" s="401">
        <v>109.23</v>
      </c>
      <c r="G24" s="401" t="s">
        <v>594</v>
      </c>
      <c r="H24" s="220"/>
      <c r="I24" s="6"/>
      <c r="J24" s="228">
        <f>AVERAGE(E13:E24)</f>
        <v>96.03048333333334</v>
      </c>
      <c r="K24" s="228"/>
      <c r="L24" s="6"/>
      <c r="M24" s="6"/>
      <c r="N24" s="6"/>
    </row>
    <row r="25" spans="3:6" ht="12.75">
      <c r="C25" s="21" t="s">
        <v>352</v>
      </c>
      <c r="D25" s="573" t="s">
        <v>351</v>
      </c>
      <c r="E25" s="573"/>
      <c r="F25" s="34"/>
    </row>
    <row r="26" ht="12.75">
      <c r="B26" s="54"/>
    </row>
    <row r="27" spans="2:14" ht="15.75">
      <c r="B27" s="541" t="s">
        <v>198</v>
      </c>
      <c r="C27" s="541"/>
      <c r="D27" s="181"/>
      <c r="E27" s="106"/>
      <c r="F27" s="106"/>
      <c r="G27" s="106"/>
      <c r="H27" s="540" t="s">
        <v>197</v>
      </c>
      <c r="I27" s="540"/>
      <c r="J27" s="540"/>
      <c r="K27" s="540"/>
      <c r="L27" s="540"/>
      <c r="M27" s="540"/>
      <c r="N27" s="540"/>
    </row>
  </sheetData>
  <mergeCells count="21">
    <mergeCell ref="B4:D4"/>
    <mergeCell ref="E2:N2"/>
    <mergeCell ref="B6:N6"/>
    <mergeCell ref="B27:C27"/>
    <mergeCell ref="H27:N27"/>
    <mergeCell ref="M4:N4"/>
    <mergeCell ref="C9:G9"/>
    <mergeCell ref="C10:G10"/>
    <mergeCell ref="C13:D13"/>
    <mergeCell ref="C14:D14"/>
    <mergeCell ref="C15:D15"/>
    <mergeCell ref="C16:D16"/>
    <mergeCell ref="C17:D17"/>
    <mergeCell ref="C18:D18"/>
    <mergeCell ref="C19:D19"/>
    <mergeCell ref="C24:D24"/>
    <mergeCell ref="D25:E25"/>
    <mergeCell ref="C20:D20"/>
    <mergeCell ref="C21:D21"/>
    <mergeCell ref="C22:D22"/>
    <mergeCell ref="C23:D23"/>
  </mergeCells>
  <hyperlinks>
    <hyperlink ref="M4" location="Índice!E7" display="Volver al Índice"/>
    <hyperlink ref="M4:N4" location="Índice!B6" display="Volver al índice"/>
    <hyperlink ref="D25:E25" r:id="rId1" display="www.dane.gov.co"/>
    <hyperlink ref="B4" location="Ejercicios!B6" display="Volver a ejercicios"/>
  </hyperlinks>
  <printOptions horizontalCentered="1" verticalCentered="1"/>
  <pageMargins left="0.75" right="0.75" top="1" bottom="1" header="0.5" footer="0.5"/>
  <pageSetup horizontalDpi="600" verticalDpi="600" orientation="portrait" scale="80" r:id="rId2"/>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B2:M123"/>
  <sheetViews>
    <sheetView showGridLines="0" view="pageBreakPreview" zoomScale="80" zoomScaleSheetLayoutView="80" workbookViewId="0" topLeftCell="A1">
      <selection activeCell="A1" sqref="A1"/>
    </sheetView>
  </sheetViews>
  <sheetFormatPr defaultColWidth="9.140625" defaultRowHeight="12.75"/>
  <cols>
    <col min="1" max="1" width="8.8515625" style="1" customWidth="1"/>
    <col min="2" max="3" width="6.421875" style="1" customWidth="1"/>
    <col min="4" max="4" width="29.28125" style="1" customWidth="1"/>
    <col min="5" max="5" width="14.7109375" style="1" customWidth="1"/>
    <col min="6" max="6" width="14.28125" style="1" customWidth="1"/>
    <col min="7" max="16384" width="11.421875" style="1" customWidth="1"/>
  </cols>
  <sheetData>
    <row r="2" spans="2:10" ht="12.75">
      <c r="B2" s="107"/>
      <c r="C2" s="107"/>
      <c r="D2" s="107"/>
      <c r="E2" s="514" t="s">
        <v>195</v>
      </c>
      <c r="F2" s="514"/>
      <c r="G2" s="514"/>
      <c r="H2" s="514"/>
      <c r="I2" s="514"/>
      <c r="J2" s="514"/>
    </row>
    <row r="3" spans="2:10" ht="12.75">
      <c r="B3" s="107"/>
      <c r="C3" s="107"/>
      <c r="D3" s="107"/>
      <c r="E3" s="107"/>
      <c r="F3" s="107"/>
      <c r="G3" s="100"/>
      <c r="H3" s="100"/>
      <c r="I3" s="100"/>
      <c r="J3" s="100"/>
    </row>
    <row r="4" spans="2:10" ht="12.75">
      <c r="B4" s="513" t="s">
        <v>396</v>
      </c>
      <c r="C4" s="513"/>
      <c r="D4" s="513"/>
      <c r="E4" s="107"/>
      <c r="F4" s="107"/>
      <c r="G4" s="100"/>
      <c r="H4" s="100"/>
      <c r="I4" s="538" t="s">
        <v>194</v>
      </c>
      <c r="J4" s="538"/>
    </row>
    <row r="5" spans="2:10" ht="12.75">
      <c r="B5" s="107"/>
      <c r="C5" s="107"/>
      <c r="D5" s="107"/>
      <c r="E5" s="107"/>
      <c r="F5" s="107"/>
      <c r="G5" s="107"/>
      <c r="H5" s="107"/>
      <c r="I5" s="107"/>
      <c r="J5" s="107"/>
    </row>
    <row r="6" spans="2:10" ht="18.75">
      <c r="B6" s="543" t="s">
        <v>196</v>
      </c>
      <c r="C6" s="543"/>
      <c r="D6" s="543"/>
      <c r="E6" s="543"/>
      <c r="F6" s="543"/>
      <c r="G6" s="543"/>
      <c r="H6" s="543"/>
      <c r="I6" s="543"/>
      <c r="J6" s="543"/>
    </row>
    <row r="8" spans="2:3" ht="15.75">
      <c r="B8" s="6" t="s">
        <v>445</v>
      </c>
      <c r="C8" s="6"/>
    </row>
    <row r="9" ht="12.75">
      <c r="D9"/>
    </row>
    <row r="11" spans="4:10" ht="12.75">
      <c r="D11" s="519" t="s">
        <v>123</v>
      </c>
      <c r="E11" s="570"/>
      <c r="F11" s="570"/>
      <c r="G11" s="570"/>
      <c r="H11" s="570"/>
      <c r="I11" s="570"/>
      <c r="J11" s="570"/>
    </row>
    <row r="12" spans="4:10" ht="12.75">
      <c r="D12" s="570"/>
      <c r="E12" s="570"/>
      <c r="F12" s="570"/>
      <c r="G12" s="570"/>
      <c r="H12" s="570"/>
      <c r="I12" s="570"/>
      <c r="J12" s="570"/>
    </row>
    <row r="14" spans="3:7" ht="12.75">
      <c r="C14" s="575" t="s">
        <v>193</v>
      </c>
      <c r="D14" s="575"/>
      <c r="E14" s="575"/>
      <c r="F14" s="575"/>
      <c r="G14" s="575"/>
    </row>
    <row r="15" spans="3:7" ht="12.75">
      <c r="C15" s="579" t="s">
        <v>570</v>
      </c>
      <c r="D15" s="579"/>
      <c r="E15" s="579"/>
      <c r="F15" s="579"/>
      <c r="G15" s="579"/>
    </row>
    <row r="16" spans="3:7" ht="5.25" customHeight="1" thickBot="1">
      <c r="C16" s="68"/>
      <c r="D16" s="68"/>
      <c r="E16" s="68"/>
      <c r="F16" s="68"/>
      <c r="G16" s="68"/>
    </row>
    <row r="17" spans="3:10" ht="13.5" thickBot="1">
      <c r="C17" s="528" t="s">
        <v>305</v>
      </c>
      <c r="D17" s="528"/>
      <c r="E17" s="528" t="s">
        <v>303</v>
      </c>
      <c r="F17" s="512" t="s">
        <v>3</v>
      </c>
      <c r="G17" s="512"/>
      <c r="H17" s="55"/>
      <c r="J17" s="8"/>
    </row>
    <row r="18" spans="3:10" ht="13.5" thickBot="1">
      <c r="C18" s="523"/>
      <c r="D18" s="523"/>
      <c r="E18" s="523"/>
      <c r="F18" s="162">
        <v>2002</v>
      </c>
      <c r="G18" s="162">
        <v>2003</v>
      </c>
      <c r="J18" s="8"/>
    </row>
    <row r="19" spans="3:7" ht="6" customHeight="1">
      <c r="C19" s="582"/>
      <c r="D19" s="582"/>
      <c r="E19" s="6"/>
      <c r="F19" s="6"/>
      <c r="G19" s="6"/>
    </row>
    <row r="20" spans="3:10" ht="12.75">
      <c r="C20" s="581" t="s">
        <v>4</v>
      </c>
      <c r="D20" s="581"/>
      <c r="E20" s="242">
        <v>41.07</v>
      </c>
      <c r="F20" s="242">
        <v>137.944</v>
      </c>
      <c r="G20" s="242">
        <v>147.572</v>
      </c>
      <c r="J20" s="26"/>
    </row>
    <row r="21" spans="3:10" ht="12.75">
      <c r="C21" s="578" t="s">
        <v>5</v>
      </c>
      <c r="D21" s="578"/>
      <c r="E21" s="241">
        <v>27.23</v>
      </c>
      <c r="F21" s="240">
        <v>131.628</v>
      </c>
      <c r="G21" s="240">
        <v>141.938</v>
      </c>
      <c r="J21" s="26"/>
    </row>
    <row r="22" spans="3:10" ht="12.75">
      <c r="C22" s="581" t="s">
        <v>60</v>
      </c>
      <c r="D22" s="581"/>
      <c r="E22" s="242">
        <v>7.83</v>
      </c>
      <c r="F22" s="242">
        <v>114.611</v>
      </c>
      <c r="G22" s="242">
        <v>116.961</v>
      </c>
      <c r="J22" s="26"/>
    </row>
    <row r="23" spans="3:10" ht="12.75">
      <c r="C23" s="578" t="s">
        <v>6</v>
      </c>
      <c r="D23" s="578"/>
      <c r="E23" s="241">
        <v>4.66</v>
      </c>
      <c r="F23" s="240">
        <v>154.173</v>
      </c>
      <c r="G23" s="240">
        <v>167.351</v>
      </c>
      <c r="J23" s="26"/>
    </row>
    <row r="24" spans="3:10" ht="12.75">
      <c r="C24" s="581" t="s">
        <v>9</v>
      </c>
      <c r="D24" s="581"/>
      <c r="E24" s="242">
        <v>4.29</v>
      </c>
      <c r="F24" s="242">
        <v>139.065</v>
      </c>
      <c r="G24" s="242">
        <v>145.376</v>
      </c>
      <c r="J24" s="26"/>
    </row>
    <row r="25" spans="3:10" ht="12.75">
      <c r="C25" s="578" t="s">
        <v>7</v>
      </c>
      <c r="D25" s="578"/>
      <c r="E25" s="241">
        <v>1.89</v>
      </c>
      <c r="F25" s="240">
        <v>127.499</v>
      </c>
      <c r="G25" s="240">
        <v>132.605</v>
      </c>
      <c r="J25" s="26"/>
    </row>
    <row r="26" spans="3:10" ht="12.75">
      <c r="C26" s="581" t="s">
        <v>61</v>
      </c>
      <c r="D26" s="581"/>
      <c r="E26" s="242">
        <v>7.55</v>
      </c>
      <c r="F26" s="242">
        <v>169.319</v>
      </c>
      <c r="G26" s="242">
        <v>179.645</v>
      </c>
      <c r="J26" s="26"/>
    </row>
    <row r="27" spans="3:10" ht="12.75">
      <c r="C27" s="578" t="s">
        <v>8</v>
      </c>
      <c r="D27" s="578"/>
      <c r="E27" s="241">
        <v>5.48</v>
      </c>
      <c r="F27" s="240">
        <v>146.337</v>
      </c>
      <c r="G27" s="240">
        <v>163.795</v>
      </c>
      <c r="J27" s="26"/>
    </row>
    <row r="28" spans="3:10" ht="12.75">
      <c r="C28" s="580" t="s">
        <v>563</v>
      </c>
      <c r="D28" s="580"/>
      <c r="E28" s="243">
        <f>SUM(E20:E27)</f>
        <v>100</v>
      </c>
      <c r="F28" s="243">
        <v>137.835</v>
      </c>
      <c r="G28" s="243">
        <v>147.476</v>
      </c>
      <c r="J28" s="23"/>
    </row>
    <row r="29" spans="3:6" ht="12.75">
      <c r="C29" s="1" t="s">
        <v>350</v>
      </c>
      <c r="D29" s="1" t="s">
        <v>354</v>
      </c>
      <c r="F29" s="415" t="s">
        <v>351</v>
      </c>
    </row>
    <row r="31" ht="12.75">
      <c r="D31" s="6" t="s">
        <v>314</v>
      </c>
    </row>
    <row r="32" spans="4:5" ht="13.5">
      <c r="D32" s="6" t="s">
        <v>463</v>
      </c>
      <c r="E32" s="195">
        <f>(+F20*E20+F21*E21+F22*E22+F23*E23+F24*E24+F25*E25+F26*E26+F27*E27)/100</f>
        <v>137.83288000000002</v>
      </c>
    </row>
    <row r="33" ht="12.75">
      <c r="D33"/>
    </row>
    <row r="36" ht="12.75">
      <c r="D36"/>
    </row>
    <row r="37" spans="4:5" ht="12.75">
      <c r="D37" s="6" t="s">
        <v>299</v>
      </c>
      <c r="E37" s="195">
        <f>(+G20*E20+G21*E21+G22*E22+G23*E23+G24*E24+G25*E25+G26*E26+G27*E27)/100</f>
        <v>147.49616909999997</v>
      </c>
    </row>
    <row r="39" ht="12.75">
      <c r="D39"/>
    </row>
    <row r="40" spans="5:12" ht="12.75">
      <c r="E40" s="233"/>
      <c r="K40" s="34"/>
      <c r="L40" s="34"/>
    </row>
    <row r="41" spans="4:12" ht="12.75">
      <c r="D41" s="6"/>
      <c r="E41" s="233"/>
      <c r="F41" s="195"/>
      <c r="G41" s="195"/>
      <c r="K41" s="34"/>
      <c r="L41" s="34"/>
    </row>
    <row r="42" spans="4:12" ht="12.75">
      <c r="D42" s="6"/>
      <c r="E42" s="233"/>
      <c r="F42" s="195"/>
      <c r="G42" s="195"/>
      <c r="K42" s="34"/>
      <c r="L42" s="34"/>
    </row>
    <row r="43" spans="4:12" ht="12.75">
      <c r="D43" s="6" t="s">
        <v>315</v>
      </c>
      <c r="E43" s="38"/>
      <c r="F43" s="46"/>
      <c r="G43" s="46"/>
      <c r="K43" s="34"/>
      <c r="L43" s="34"/>
    </row>
    <row r="44" spans="4:12" ht="13.5" thickBot="1">
      <c r="D44" s="75"/>
      <c r="E44" s="237"/>
      <c r="F44" s="46"/>
      <c r="G44" s="46"/>
      <c r="K44" s="34"/>
      <c r="L44" s="34"/>
    </row>
    <row r="45" spans="4:12" ht="12.75">
      <c r="D45" s="528" t="s">
        <v>305</v>
      </c>
      <c r="E45" s="166" t="s">
        <v>77</v>
      </c>
      <c r="F45" s="46"/>
      <c r="G45" s="46"/>
      <c r="K45" s="34"/>
      <c r="L45" s="34"/>
    </row>
    <row r="46" spans="4:12" ht="13.5" thickBot="1">
      <c r="D46" s="563"/>
      <c r="E46" s="162" t="s">
        <v>78</v>
      </c>
      <c r="F46" s="46"/>
      <c r="G46" s="46"/>
      <c r="K46" s="34"/>
      <c r="L46" s="34"/>
    </row>
    <row r="47" spans="4:12" ht="6" customHeight="1">
      <c r="D47" s="6"/>
      <c r="E47" s="6"/>
      <c r="F47" s="46"/>
      <c r="G47" s="46"/>
      <c r="K47" s="34"/>
      <c r="L47" s="34"/>
    </row>
    <row r="48" spans="4:12" ht="12.75">
      <c r="D48" s="125" t="s">
        <v>4</v>
      </c>
      <c r="E48" s="244">
        <f aca="true" t="shared" si="0" ref="E48:E56">+(G20/F20-1)*100</f>
        <v>6.979643913472144</v>
      </c>
      <c r="F48" s="46"/>
      <c r="G48" s="46"/>
      <c r="K48" s="34"/>
      <c r="L48" s="34"/>
    </row>
    <row r="49" spans="4:12" ht="12.75">
      <c r="D49" s="6" t="s">
        <v>5</v>
      </c>
      <c r="E49" s="232">
        <f t="shared" si="0"/>
        <v>7.832679976904622</v>
      </c>
      <c r="F49" s="46"/>
      <c r="G49" s="46"/>
      <c r="K49" s="34"/>
      <c r="L49" s="34"/>
    </row>
    <row r="50" spans="4:12" ht="12.75">
      <c r="D50" s="125" t="s">
        <v>60</v>
      </c>
      <c r="E50" s="244">
        <f t="shared" si="0"/>
        <v>2.050414009126511</v>
      </c>
      <c r="F50" s="46"/>
      <c r="G50" s="46"/>
      <c r="K50" s="34"/>
      <c r="L50" s="34"/>
    </row>
    <row r="51" spans="4:12" ht="12.75">
      <c r="D51" s="6" t="s">
        <v>6</v>
      </c>
      <c r="E51" s="232">
        <f t="shared" si="0"/>
        <v>8.547540749677317</v>
      </c>
      <c r="F51" s="46"/>
      <c r="G51" s="46"/>
      <c r="K51" s="34"/>
      <c r="L51" s="34"/>
    </row>
    <row r="52" spans="4:12" ht="12.75">
      <c r="D52" s="125" t="s">
        <v>9</v>
      </c>
      <c r="E52" s="244">
        <f t="shared" si="0"/>
        <v>4.5381656060115905</v>
      </c>
      <c r="F52" s="46"/>
      <c r="G52" s="46"/>
      <c r="K52" s="34"/>
      <c r="L52" s="34"/>
    </row>
    <row r="53" spans="4:12" ht="12.75">
      <c r="D53" s="6" t="s">
        <v>7</v>
      </c>
      <c r="E53" s="232">
        <f t="shared" si="0"/>
        <v>4.004737292057192</v>
      </c>
      <c r="F53" s="46"/>
      <c r="G53" s="46"/>
      <c r="K53" s="34"/>
      <c r="L53" s="34"/>
    </row>
    <row r="54" spans="4:12" ht="12.75">
      <c r="D54" s="125" t="s">
        <v>61</v>
      </c>
      <c r="E54" s="244">
        <f t="shared" si="0"/>
        <v>6.098547711715763</v>
      </c>
      <c r="F54" s="46"/>
      <c r="G54" s="46"/>
      <c r="K54" s="34"/>
      <c r="L54" s="34"/>
    </row>
    <row r="55" spans="4:12" ht="12.75">
      <c r="D55" s="6" t="s">
        <v>8</v>
      </c>
      <c r="E55" s="232">
        <f t="shared" si="0"/>
        <v>11.929997198247877</v>
      </c>
      <c r="F55" s="46"/>
      <c r="G55" s="46"/>
      <c r="K55" s="34"/>
      <c r="L55" s="34"/>
    </row>
    <row r="56" spans="4:12" ht="13.5" thickBot="1">
      <c r="D56" s="210" t="s">
        <v>563</v>
      </c>
      <c r="E56" s="246">
        <f t="shared" si="0"/>
        <v>6.994594986759517</v>
      </c>
      <c r="F56" s="46"/>
      <c r="G56" s="46"/>
      <c r="K56" s="34"/>
      <c r="L56" s="34"/>
    </row>
    <row r="57" spans="5:12" ht="12.75">
      <c r="E57" s="38"/>
      <c r="F57" s="46"/>
      <c r="G57" s="46"/>
      <c r="K57" s="34"/>
      <c r="L57" s="34"/>
    </row>
    <row r="58" spans="5:12" ht="12.75">
      <c r="E58" s="38"/>
      <c r="F58" s="46"/>
      <c r="G58" s="46"/>
      <c r="K58" s="34"/>
      <c r="L58" s="34"/>
    </row>
    <row r="59" spans="4:12" ht="12.75">
      <c r="D59" s="519" t="s">
        <v>389</v>
      </c>
      <c r="E59" s="519"/>
      <c r="F59" s="519"/>
      <c r="G59" s="519"/>
      <c r="H59" s="519"/>
      <c r="I59" s="519"/>
      <c r="J59" s="519"/>
      <c r="K59" s="34"/>
      <c r="L59" s="34"/>
    </row>
    <row r="60" spans="4:12" ht="12.75">
      <c r="D60" s="519"/>
      <c r="E60" s="519"/>
      <c r="F60" s="519"/>
      <c r="G60" s="519"/>
      <c r="H60" s="519"/>
      <c r="I60" s="519"/>
      <c r="J60" s="519"/>
      <c r="K60" s="34"/>
      <c r="L60" s="34"/>
    </row>
    <row r="61" spans="4:12" ht="12.75">
      <c r="D61" s="519"/>
      <c r="E61" s="519"/>
      <c r="F61" s="519"/>
      <c r="G61" s="519"/>
      <c r="H61" s="519"/>
      <c r="I61" s="519"/>
      <c r="J61" s="519"/>
      <c r="K61" s="34"/>
      <c r="L61" s="34"/>
    </row>
    <row r="62" spans="4:12" ht="12.75">
      <c r="D62" s="570"/>
      <c r="E62" s="570"/>
      <c r="F62" s="570"/>
      <c r="G62" s="570"/>
      <c r="H62" s="570"/>
      <c r="I62" s="570"/>
      <c r="J62" s="570"/>
      <c r="K62" s="34"/>
      <c r="L62" s="34"/>
    </row>
    <row r="63" spans="4:12" ht="12.75">
      <c r="D63" s="570"/>
      <c r="E63" s="570"/>
      <c r="F63" s="570"/>
      <c r="G63" s="570"/>
      <c r="H63" s="570"/>
      <c r="I63" s="570"/>
      <c r="J63" s="570"/>
      <c r="K63" s="34"/>
      <c r="L63" s="34"/>
    </row>
    <row r="64" spans="5:12" ht="12.75">
      <c r="E64" s="38"/>
      <c r="F64" s="46"/>
      <c r="G64" s="46"/>
      <c r="K64" s="34"/>
      <c r="L64" s="34"/>
    </row>
    <row r="65" spans="4:12" ht="12.75">
      <c r="D65" s="6" t="s">
        <v>80</v>
      </c>
      <c r="E65" s="234">
        <f>+AVERAGE(E48:E55)</f>
        <v>6.497715807151627</v>
      </c>
      <c r="F65" s="195" t="s">
        <v>81</v>
      </c>
      <c r="G65" s="195">
        <f>+E56</f>
        <v>6.994594986759517</v>
      </c>
      <c r="K65" s="34"/>
      <c r="L65" s="34"/>
    </row>
    <row r="66" spans="5:12" ht="12.75">
      <c r="E66" s="38"/>
      <c r="F66" s="46"/>
      <c r="G66" s="46"/>
      <c r="K66" s="34"/>
      <c r="L66" s="34"/>
    </row>
    <row r="67" spans="4:12" ht="12.75">
      <c r="D67" s="6" t="s">
        <v>316</v>
      </c>
      <c r="E67" s="38"/>
      <c r="F67" s="46"/>
      <c r="G67" s="46"/>
      <c r="K67" s="34"/>
      <c r="L67" s="34"/>
    </row>
    <row r="68" spans="4:12" ht="12.75">
      <c r="D68" s="6"/>
      <c r="E68" s="38"/>
      <c r="F68" s="46"/>
      <c r="G68" s="46"/>
      <c r="K68" s="34"/>
      <c r="L68" s="34"/>
    </row>
    <row r="69" spans="4:12" ht="15.75">
      <c r="D69"/>
      <c r="E69" s="64" t="s">
        <v>124</v>
      </c>
      <c r="F69" s="64" t="s">
        <v>125</v>
      </c>
      <c r="G69" s="46"/>
      <c r="K69" s="34"/>
      <c r="L69" s="34"/>
    </row>
    <row r="70" spans="6:12" ht="12.75">
      <c r="F70" s="46"/>
      <c r="G70" s="46"/>
      <c r="K70" s="34"/>
      <c r="L70" s="34"/>
    </row>
    <row r="71" spans="5:12" ht="12.75">
      <c r="E71" s="38"/>
      <c r="F71" s="46"/>
      <c r="G71" s="46"/>
      <c r="K71" s="34"/>
      <c r="L71" s="34"/>
    </row>
    <row r="72" spans="4:12" ht="12.75">
      <c r="D72" s="6" t="s">
        <v>126</v>
      </c>
      <c r="E72" s="38"/>
      <c r="F72" s="46"/>
      <c r="G72" s="46"/>
      <c r="K72" s="34"/>
      <c r="L72" s="34"/>
    </row>
    <row r="73" spans="4:12" ht="12.75">
      <c r="D73" s="7"/>
      <c r="E73" s="235"/>
      <c r="F73" s="236"/>
      <c r="G73" s="236"/>
      <c r="K73" s="34"/>
      <c r="L73" s="34"/>
    </row>
    <row r="74" spans="4:12" ht="12.75">
      <c r="D74" s="7"/>
      <c r="E74" s="235"/>
      <c r="F74" s="236"/>
      <c r="G74" s="236"/>
      <c r="K74" s="34"/>
      <c r="L74" s="34"/>
    </row>
    <row r="75" spans="4:12" ht="12.75">
      <c r="D75" s="256" t="s">
        <v>317</v>
      </c>
      <c r="E75" s="51"/>
      <c r="F75" s="51"/>
      <c r="G75" s="51"/>
      <c r="K75" s="34"/>
      <c r="L75" s="34"/>
    </row>
    <row r="76" spans="4:12" ht="13.5" thickBot="1">
      <c r="D76"/>
      <c r="E76" s="238"/>
      <c r="F76" s="238"/>
      <c r="G76" s="238"/>
      <c r="H76" s="68"/>
      <c r="K76" s="34"/>
      <c r="L76" s="34"/>
    </row>
    <row r="77" spans="4:12" ht="15" thickBot="1">
      <c r="D77" s="247" t="s">
        <v>305</v>
      </c>
      <c r="E77" s="247" t="s">
        <v>300</v>
      </c>
      <c r="F77" s="247" t="s">
        <v>301</v>
      </c>
      <c r="G77" s="247" t="s">
        <v>302</v>
      </c>
      <c r="H77" s="183" t="s">
        <v>106</v>
      </c>
      <c r="K77" s="34"/>
      <c r="L77" s="34"/>
    </row>
    <row r="78" spans="4:12" ht="6" customHeight="1">
      <c r="D78" s="184"/>
      <c r="E78" s="184"/>
      <c r="F78" s="184"/>
      <c r="G78" s="184"/>
      <c r="H78" s="22"/>
      <c r="K78" s="34"/>
      <c r="L78" s="34"/>
    </row>
    <row r="79" spans="4:12" ht="12.75">
      <c r="D79" s="125" t="s">
        <v>5</v>
      </c>
      <c r="E79" s="407">
        <f>E21</f>
        <v>27.23</v>
      </c>
      <c r="F79" s="407">
        <f aca="true" t="shared" si="1" ref="F79:F85">E79*F21/100</f>
        <v>35.842304399999996</v>
      </c>
      <c r="G79" s="244">
        <f aca="true" t="shared" si="2" ref="G79:G85">E79*G21/100</f>
        <v>38.6497174</v>
      </c>
      <c r="H79" s="409"/>
      <c r="L79" s="34"/>
    </row>
    <row r="80" spans="4:12" ht="12.75">
      <c r="D80" s="97" t="s">
        <v>60</v>
      </c>
      <c r="E80" s="410">
        <f aca="true" t="shared" si="3" ref="E80:E85">E22</f>
        <v>7.83</v>
      </c>
      <c r="F80" s="410">
        <f t="shared" si="1"/>
        <v>8.9740413</v>
      </c>
      <c r="G80" s="411">
        <f t="shared" si="2"/>
        <v>9.1580463</v>
      </c>
      <c r="H80" s="412"/>
      <c r="L80" s="34"/>
    </row>
    <row r="81" spans="4:12" ht="12.75">
      <c r="D81" s="125" t="s">
        <v>6</v>
      </c>
      <c r="E81" s="407">
        <f t="shared" si="3"/>
        <v>4.66</v>
      </c>
      <c r="F81" s="407">
        <f t="shared" si="1"/>
        <v>7.1844618</v>
      </c>
      <c r="G81" s="244">
        <f t="shared" si="2"/>
        <v>7.7985566</v>
      </c>
      <c r="H81" s="409"/>
      <c r="L81" s="34"/>
    </row>
    <row r="82" spans="4:12" ht="12.75">
      <c r="D82" s="97" t="s">
        <v>9</v>
      </c>
      <c r="E82" s="410">
        <f t="shared" si="3"/>
        <v>4.29</v>
      </c>
      <c r="F82" s="410">
        <f t="shared" si="1"/>
        <v>5.9658885</v>
      </c>
      <c r="G82" s="411">
        <f t="shared" si="2"/>
        <v>6.2366304</v>
      </c>
      <c r="H82" s="412"/>
      <c r="L82" s="34"/>
    </row>
    <row r="83" spans="4:12" ht="12.75">
      <c r="D83" s="125" t="s">
        <v>7</v>
      </c>
      <c r="E83" s="407">
        <f t="shared" si="3"/>
        <v>1.89</v>
      </c>
      <c r="F83" s="407">
        <f t="shared" si="1"/>
        <v>2.4097311</v>
      </c>
      <c r="G83" s="244">
        <f t="shared" si="2"/>
        <v>2.5062344999999997</v>
      </c>
      <c r="H83" s="409"/>
      <c r="L83" s="34"/>
    </row>
    <row r="84" spans="4:12" ht="12.75">
      <c r="D84" s="97" t="s">
        <v>61</v>
      </c>
      <c r="E84" s="410">
        <f t="shared" si="3"/>
        <v>7.55</v>
      </c>
      <c r="F84" s="410">
        <f t="shared" si="1"/>
        <v>12.7835845</v>
      </c>
      <c r="G84" s="411">
        <f t="shared" si="2"/>
        <v>13.563197500000001</v>
      </c>
      <c r="H84" s="412"/>
      <c r="L84" s="34"/>
    </row>
    <row r="85" spans="4:12" ht="12.75">
      <c r="D85" s="125" t="s">
        <v>8</v>
      </c>
      <c r="E85" s="407">
        <f t="shared" si="3"/>
        <v>5.48</v>
      </c>
      <c r="F85" s="407">
        <f t="shared" si="1"/>
        <v>8.019267600000001</v>
      </c>
      <c r="G85" s="244">
        <f t="shared" si="2"/>
        <v>8.975966</v>
      </c>
      <c r="H85" s="409"/>
      <c r="L85" s="34"/>
    </row>
    <row r="86" spans="4:12" ht="13.5" thickBot="1">
      <c r="D86" s="250" t="s">
        <v>563</v>
      </c>
      <c r="E86" s="413">
        <f>SUM(E79:E85)/100</f>
        <v>0.5892999999999999</v>
      </c>
      <c r="F86" s="413">
        <f>SUM(F79:F85)</f>
        <v>81.17927920000001</v>
      </c>
      <c r="G86" s="413">
        <f>SUM(G79:G85)</f>
        <v>86.88834870000001</v>
      </c>
      <c r="H86" s="414"/>
      <c r="L86" s="34"/>
    </row>
    <row r="87" spans="4:8" ht="13.5" thickBot="1">
      <c r="D87" s="210" t="s">
        <v>82</v>
      </c>
      <c r="E87" s="251"/>
      <c r="F87" s="246">
        <f>F86/$E$86</f>
        <v>137.75543729848977</v>
      </c>
      <c r="G87" s="246">
        <f>G86/$E$86</f>
        <v>147.44332038011203</v>
      </c>
      <c r="H87" s="408">
        <f>$G$87/F87-1</f>
        <v>0.07032668380726381</v>
      </c>
    </row>
    <row r="89" spans="4:6" ht="12.75">
      <c r="D89" s="6" t="s">
        <v>304</v>
      </c>
      <c r="F89"/>
    </row>
    <row r="96" ht="12.75">
      <c r="D96" s="6" t="s">
        <v>306</v>
      </c>
    </row>
    <row r="100" spans="4:5" ht="13.5" thickBot="1">
      <c r="D100" s="68"/>
      <c r="E100" s="68"/>
    </row>
    <row r="101" spans="4:5" ht="14.25">
      <c r="D101" s="125" t="s">
        <v>307</v>
      </c>
      <c r="E101" s="248">
        <f>F28</f>
        <v>137.835</v>
      </c>
    </row>
    <row r="102" spans="4:5" ht="15" thickBot="1">
      <c r="D102" s="210" t="s">
        <v>308</v>
      </c>
      <c r="E102" s="404">
        <f>G28</f>
        <v>147.476</v>
      </c>
    </row>
    <row r="103" spans="4:5" ht="13.5" thickBot="1">
      <c r="D103" s="71"/>
      <c r="E103" s="253"/>
    </row>
    <row r="104" spans="4:5" ht="14.25">
      <c r="D104" s="125" t="s">
        <v>309</v>
      </c>
      <c r="E104" s="249">
        <f>$E$20*$F$20/100</f>
        <v>56.65360079999999</v>
      </c>
    </row>
    <row r="105" spans="4:5" ht="15" thickBot="1">
      <c r="D105" s="210" t="s">
        <v>310</v>
      </c>
      <c r="E105" s="252">
        <f>+E20*G20/100</f>
        <v>60.6078204</v>
      </c>
    </row>
    <row r="106" spans="4:5" ht="13.5" thickBot="1">
      <c r="D106" s="71"/>
      <c r="E106" s="254"/>
    </row>
    <row r="107" spans="4:5" ht="15" thickBot="1">
      <c r="D107" s="255" t="s">
        <v>311</v>
      </c>
      <c r="E107" s="403">
        <f>1-E20/100</f>
        <v>0.5892999999999999</v>
      </c>
    </row>
    <row r="108" spans="4:5" ht="13.5" thickBot="1">
      <c r="D108" s="71"/>
      <c r="E108" s="254"/>
    </row>
    <row r="109" spans="4:5" ht="14.25">
      <c r="D109" s="125" t="s">
        <v>312</v>
      </c>
      <c r="E109" s="249">
        <f>+(E101-E104)/(E107)</f>
        <v>137.75903478703552</v>
      </c>
    </row>
    <row r="110" spans="4:5" ht="15" thickBot="1">
      <c r="D110" s="210" t="s">
        <v>313</v>
      </c>
      <c r="E110" s="402">
        <f>(E102-E105)/(E107)</f>
        <v>147.40909485830647</v>
      </c>
    </row>
    <row r="111" ht="12.75">
      <c r="M111" s="37"/>
    </row>
    <row r="112" spans="6:13" ht="12.75">
      <c r="F112" s="85"/>
      <c r="G112" s="85"/>
      <c r="K112" s="46"/>
      <c r="L112" s="46"/>
      <c r="M112" s="37"/>
    </row>
    <row r="113" spans="6:13" ht="12.75">
      <c r="F113" s="85"/>
      <c r="G113" s="85"/>
      <c r="K113" s="46"/>
      <c r="L113" s="46"/>
      <c r="M113" s="37"/>
    </row>
    <row r="114" spans="6:13" ht="12.75">
      <c r="F114" s="85"/>
      <c r="G114" s="85"/>
      <c r="K114" s="46"/>
      <c r="L114" s="46"/>
      <c r="M114" s="37"/>
    </row>
    <row r="115" spans="6:13" ht="12.75">
      <c r="F115" s="85"/>
      <c r="G115" s="85"/>
      <c r="K115" s="46"/>
      <c r="L115" s="46"/>
      <c r="M115" s="37"/>
    </row>
    <row r="116" spans="6:13" ht="12.75">
      <c r="F116" s="85"/>
      <c r="G116" s="85"/>
      <c r="K116" s="46"/>
      <c r="L116" s="46"/>
      <c r="M116" s="37"/>
    </row>
    <row r="117" spans="6:13" ht="12.75">
      <c r="F117" s="85"/>
      <c r="G117" s="85"/>
      <c r="K117" s="46"/>
      <c r="L117" s="46"/>
      <c r="M117" s="37"/>
    </row>
    <row r="118" spans="6:13" ht="12.75">
      <c r="F118" s="85"/>
      <c r="G118" s="85"/>
      <c r="K118" s="46"/>
      <c r="L118" s="46"/>
      <c r="M118" s="37"/>
    </row>
    <row r="119" spans="6:13" ht="12.75">
      <c r="F119" s="85"/>
      <c r="G119" s="85"/>
      <c r="K119" s="46"/>
      <c r="L119" s="46"/>
      <c r="M119" s="37"/>
    </row>
    <row r="120" spans="6:13" ht="12.75">
      <c r="F120" s="85"/>
      <c r="G120" s="85"/>
      <c r="K120" s="46"/>
      <c r="L120" s="46"/>
      <c r="M120" s="37"/>
    </row>
    <row r="121" spans="4:13" ht="12.75">
      <c r="D121" s="6" t="s">
        <v>79</v>
      </c>
      <c r="E121" s="195">
        <f>+$F$20/$F$87*100</f>
        <v>100.13688222055559</v>
      </c>
      <c r="F121" s="195">
        <f>+$G$20/$G$87*100</f>
        <v>100.0872739569051</v>
      </c>
      <c r="K121" s="46"/>
      <c r="L121" s="46"/>
      <c r="M121" s="37"/>
    </row>
    <row r="122" spans="6:13" ht="12.75">
      <c r="F122" s="85"/>
      <c r="G122" s="85"/>
      <c r="K122" s="46"/>
      <c r="L122" s="46"/>
      <c r="M122" s="37"/>
    </row>
    <row r="123" spans="2:10" ht="15.75">
      <c r="B123" s="541" t="s">
        <v>198</v>
      </c>
      <c r="C123" s="541"/>
      <c r="D123" s="541"/>
      <c r="E123" s="106"/>
      <c r="F123" s="106"/>
      <c r="G123" s="540" t="s">
        <v>197</v>
      </c>
      <c r="H123" s="540"/>
      <c r="I123" s="540"/>
      <c r="J123" s="540"/>
    </row>
  </sheetData>
  <mergeCells count="24">
    <mergeCell ref="G123:J123"/>
    <mergeCell ref="D59:J63"/>
    <mergeCell ref="F17:G17"/>
    <mergeCell ref="C21:D21"/>
    <mergeCell ref="C20:D20"/>
    <mergeCell ref="C19:D19"/>
    <mergeCell ref="C24:D24"/>
    <mergeCell ref="C23:D23"/>
    <mergeCell ref="C22:D22"/>
    <mergeCell ref="B123:D123"/>
    <mergeCell ref="D45:D46"/>
    <mergeCell ref="C28:D28"/>
    <mergeCell ref="C27:D27"/>
    <mergeCell ref="C26:D26"/>
    <mergeCell ref="C25:D25"/>
    <mergeCell ref="C17:D18"/>
    <mergeCell ref="C14:G14"/>
    <mergeCell ref="C15:G15"/>
    <mergeCell ref="E17:E18"/>
    <mergeCell ref="E2:J2"/>
    <mergeCell ref="B6:J6"/>
    <mergeCell ref="I4:J4"/>
    <mergeCell ref="D11:J12"/>
    <mergeCell ref="B4:D4"/>
  </mergeCells>
  <hyperlinks>
    <hyperlink ref="I4" location="Índice!E7" display="Volver al Índice"/>
    <hyperlink ref="I4:J4" location="Índice!B6" display="Volver al índice"/>
    <hyperlink ref="F29" r:id="rId1" display="www.dane.gov.co"/>
    <hyperlink ref="B4" location="Ejercicios!B6" display="Volver a ejercicios"/>
  </hyperlinks>
  <printOptions horizontalCentered="1" verticalCentered="1"/>
  <pageMargins left="0.75" right="0.75" top="1" bottom="1" header="0.5" footer="0.5"/>
  <pageSetup fitToHeight="0" fitToWidth="1" horizontalDpi="600" verticalDpi="600" orientation="portrait" scale="66" r:id="rId14"/>
  <headerFooter alignWithMargins="0">
    <oddFooter>&amp;R&amp;A</oddFooter>
  </headerFooter>
  <rowBreaks count="1" manualBreakCount="1">
    <brk id="74" max="10" man="1"/>
  </rowBreaks>
  <legacyDrawing r:id="rId13"/>
  <oleObjects>
    <oleObject progId="Equation.3" shapeId="6488413" r:id="rId2"/>
    <oleObject progId="Equation.3" shapeId="6501445" r:id="rId3"/>
    <oleObject progId="Equation.3" shapeId="6514222" r:id="rId4"/>
    <oleObject progId="Equation.3" shapeId="6514657" r:id="rId5"/>
    <oleObject progId="Equation.3" shapeId="6514658" r:id="rId6"/>
    <oleObject progId="Equation.3" shapeId="6516925" r:id="rId7"/>
    <oleObject progId="Equation.3" shapeId="6517406" r:id="rId8"/>
    <oleObject progId="Equation.3" shapeId="4151886" r:id="rId9"/>
    <oleObject progId="Equation.3" shapeId="4155731" r:id="rId10"/>
    <oleObject progId="Equation.3" shapeId="4156107" r:id="rId11"/>
    <oleObject progId="Equation.3" shapeId="4623196" r:id="rId12"/>
  </oleObjects>
</worksheet>
</file>

<file path=xl/worksheets/sheet13.xml><?xml version="1.0" encoding="utf-8"?>
<worksheet xmlns="http://schemas.openxmlformats.org/spreadsheetml/2006/main" xmlns:r="http://schemas.openxmlformats.org/officeDocument/2006/relationships">
  <sheetPr codeName="Sheet12"/>
  <dimension ref="B2:J34"/>
  <sheetViews>
    <sheetView showGridLines="0" view="pageBreakPreview" zoomScale="80" zoomScaleSheetLayoutView="80" workbookViewId="0" topLeftCell="A1">
      <selection activeCell="A1" sqref="A1"/>
    </sheetView>
  </sheetViews>
  <sheetFormatPr defaultColWidth="9.140625" defaultRowHeight="12.75"/>
  <cols>
    <col min="2" max="2" width="6.8515625" style="0" customWidth="1"/>
    <col min="3" max="3" width="29.7109375" style="0" customWidth="1"/>
    <col min="4" max="16384" width="11.57421875" style="0" customWidth="1"/>
  </cols>
  <sheetData>
    <row r="2" spans="2:10" ht="12.75">
      <c r="B2" s="107"/>
      <c r="C2" s="107"/>
      <c r="D2" s="514" t="s">
        <v>195</v>
      </c>
      <c r="E2" s="514"/>
      <c r="F2" s="514"/>
      <c r="G2" s="514"/>
      <c r="H2" s="514"/>
      <c r="I2" s="514"/>
      <c r="J2" s="514"/>
    </row>
    <row r="3" spans="2:10" ht="12.75">
      <c r="B3" s="107"/>
      <c r="C3" s="107"/>
      <c r="D3" s="107"/>
      <c r="E3" s="107"/>
      <c r="F3" s="100"/>
      <c r="G3" s="100"/>
      <c r="H3" s="100"/>
      <c r="I3" s="100"/>
      <c r="J3" s="100"/>
    </row>
    <row r="4" spans="2:10" ht="12.75">
      <c r="B4" s="513" t="s">
        <v>396</v>
      </c>
      <c r="C4" s="513"/>
      <c r="D4" s="107"/>
      <c r="E4" s="107"/>
      <c r="F4" s="100"/>
      <c r="G4" s="100"/>
      <c r="H4" s="100"/>
      <c r="I4" s="538" t="s">
        <v>194</v>
      </c>
      <c r="J4" s="538"/>
    </row>
    <row r="5" spans="2:10" ht="12.75">
      <c r="B5" s="107"/>
      <c r="C5" s="107"/>
      <c r="D5" s="107"/>
      <c r="E5" s="107"/>
      <c r="F5" s="107"/>
      <c r="G5" s="107"/>
      <c r="H5" s="107"/>
      <c r="I5" s="107"/>
      <c r="J5" s="107"/>
    </row>
    <row r="6" spans="2:10" ht="18.75">
      <c r="B6" s="543" t="s">
        <v>196</v>
      </c>
      <c r="C6" s="543"/>
      <c r="D6" s="543"/>
      <c r="E6" s="543"/>
      <c r="F6" s="543"/>
      <c r="G6" s="543"/>
      <c r="H6" s="543"/>
      <c r="I6" s="543"/>
      <c r="J6" s="543"/>
    </row>
    <row r="8" spans="2:3" ht="15.75">
      <c r="B8" s="6" t="s">
        <v>446</v>
      </c>
      <c r="C8" s="6" t="s">
        <v>318</v>
      </c>
    </row>
    <row r="10" spans="3:6" ht="13.5" thickBot="1">
      <c r="C10" s="266"/>
      <c r="D10" s="266"/>
      <c r="E10" s="266"/>
      <c r="F10" s="266"/>
    </row>
    <row r="11" spans="3:6" ht="13.5" thickBot="1">
      <c r="C11" s="528" t="s">
        <v>305</v>
      </c>
      <c r="D11" s="528" t="s">
        <v>303</v>
      </c>
      <c r="E11" s="512" t="s">
        <v>3</v>
      </c>
      <c r="F11" s="512"/>
    </row>
    <row r="12" spans="3:6" ht="13.5" thickBot="1">
      <c r="C12" s="583"/>
      <c r="D12" s="583"/>
      <c r="E12" s="162">
        <v>2002</v>
      </c>
      <c r="F12" s="162">
        <v>2003</v>
      </c>
    </row>
    <row r="13" spans="3:6" ht="6.75" customHeight="1">
      <c r="C13" s="6"/>
      <c r="D13" s="6"/>
      <c r="E13" s="6"/>
      <c r="F13" s="6"/>
    </row>
    <row r="14" spans="3:6" ht="12.75">
      <c r="C14" s="125" t="s">
        <v>4</v>
      </c>
      <c r="D14" s="259">
        <v>41.07</v>
      </c>
      <c r="E14" s="260">
        <v>137.944</v>
      </c>
      <c r="F14" s="260">
        <v>147.572</v>
      </c>
    </row>
    <row r="15" spans="3:6" ht="12.75">
      <c r="C15" s="6" t="s">
        <v>5</v>
      </c>
      <c r="D15" s="257">
        <v>27.23</v>
      </c>
      <c r="E15" s="258">
        <v>131.628</v>
      </c>
      <c r="F15" s="258">
        <v>141.938</v>
      </c>
    </row>
    <row r="16" spans="3:6" ht="12.75">
      <c r="C16" s="125" t="s">
        <v>60</v>
      </c>
      <c r="D16" s="259">
        <v>7.83</v>
      </c>
      <c r="E16" s="260">
        <v>114.611</v>
      </c>
      <c r="F16" s="260">
        <v>116.961</v>
      </c>
    </row>
    <row r="17" spans="3:6" ht="12.75">
      <c r="C17" s="6" t="s">
        <v>6</v>
      </c>
      <c r="D17" s="257">
        <v>4.66</v>
      </c>
      <c r="E17" s="258">
        <v>154.173</v>
      </c>
      <c r="F17" s="258">
        <v>167.351</v>
      </c>
    </row>
    <row r="18" spans="3:6" ht="12.75">
      <c r="C18" s="125" t="s">
        <v>9</v>
      </c>
      <c r="D18" s="259">
        <v>4.29</v>
      </c>
      <c r="E18" s="260">
        <v>139.065</v>
      </c>
      <c r="F18" s="260">
        <v>145.376</v>
      </c>
    </row>
    <row r="19" spans="3:6" ht="12.75">
      <c r="C19" s="6" t="s">
        <v>7</v>
      </c>
      <c r="D19" s="257">
        <v>1.89</v>
      </c>
      <c r="E19" s="258">
        <v>127.499</v>
      </c>
      <c r="F19" s="258">
        <v>132.605</v>
      </c>
    </row>
    <row r="20" spans="3:6" ht="12.75">
      <c r="C20" s="125" t="s">
        <v>61</v>
      </c>
      <c r="D20" s="259">
        <v>7.55</v>
      </c>
      <c r="E20" s="260">
        <v>169.319</v>
      </c>
      <c r="F20" s="260">
        <v>179.645</v>
      </c>
    </row>
    <row r="21" spans="3:6" ht="13.5" thickBot="1">
      <c r="C21" s="75" t="s">
        <v>8</v>
      </c>
      <c r="D21" s="263">
        <v>5.48</v>
      </c>
      <c r="E21" s="264">
        <v>146.337</v>
      </c>
      <c r="F21" s="264">
        <v>163.795</v>
      </c>
    </row>
    <row r="22" spans="3:6" ht="12.75">
      <c r="C22" s="173" t="s">
        <v>563</v>
      </c>
      <c r="D22" s="261">
        <f>SUM(D14:D21)</f>
        <v>100</v>
      </c>
      <c r="E22" s="262">
        <v>137.835</v>
      </c>
      <c r="F22" s="262">
        <v>147.476</v>
      </c>
    </row>
    <row r="23" spans="3:6" ht="13.5" thickBot="1">
      <c r="C23" s="210" t="s">
        <v>83</v>
      </c>
      <c r="D23" s="265">
        <f>'Rta_4.10'!E86</f>
        <v>0.5892999999999999</v>
      </c>
      <c r="E23" s="252">
        <f>+'Rta_4.10'!E109</f>
        <v>137.75903478703552</v>
      </c>
      <c r="F23" s="252">
        <f>+'Rta_4.10'!E110</f>
        <v>147.40909485830647</v>
      </c>
    </row>
    <row r="24" spans="3:6" ht="12.75">
      <c r="C24" s="206"/>
      <c r="D24" s="206"/>
      <c r="E24" s="206"/>
      <c r="F24" s="206"/>
    </row>
    <row r="25" spans="3:6" ht="12.75">
      <c r="C25" s="6" t="s">
        <v>84</v>
      </c>
      <c r="D25" s="206"/>
      <c r="E25" s="239">
        <f>+E14/E23*100</f>
        <v>100.1342672103143</v>
      </c>
      <c r="F25" s="239">
        <f>+F14/F23*100</f>
        <v>100.11051227324211</v>
      </c>
    </row>
    <row r="26" spans="3:6" ht="12.75">
      <c r="C26" s="6" t="s">
        <v>106</v>
      </c>
      <c r="D26" s="206"/>
      <c r="E26" s="206"/>
      <c r="F26" s="239">
        <f>((F25/E25)-1)*100</f>
        <v>-0.02372308474810625</v>
      </c>
    </row>
    <row r="28" spans="3:10" ht="12.75">
      <c r="C28" s="519" t="s">
        <v>390</v>
      </c>
      <c r="D28" s="567"/>
      <c r="E28" s="567"/>
      <c r="F28" s="567"/>
      <c r="G28" s="567"/>
      <c r="H28" s="567"/>
      <c r="I28" s="567"/>
      <c r="J28" s="567"/>
    </row>
    <row r="29" spans="3:10" ht="12.75">
      <c r="C29" s="519"/>
      <c r="D29" s="567"/>
      <c r="E29" s="567"/>
      <c r="F29" s="567"/>
      <c r="G29" s="567"/>
      <c r="H29" s="567"/>
      <c r="I29" s="567"/>
      <c r="J29" s="567"/>
    </row>
    <row r="30" spans="3:10" ht="12.75">
      <c r="C30" s="519"/>
      <c r="D30" s="567"/>
      <c r="E30" s="567"/>
      <c r="F30" s="567"/>
      <c r="G30" s="567"/>
      <c r="H30" s="567"/>
      <c r="I30" s="567"/>
      <c r="J30" s="567"/>
    </row>
    <row r="31" spans="3:10" ht="12.75">
      <c r="C31" s="567"/>
      <c r="D31" s="567"/>
      <c r="E31" s="567"/>
      <c r="F31" s="567"/>
      <c r="G31" s="567"/>
      <c r="H31" s="567"/>
      <c r="I31" s="567"/>
      <c r="J31" s="567"/>
    </row>
    <row r="32" spans="3:10" ht="12.75">
      <c r="C32" s="570"/>
      <c r="D32" s="570"/>
      <c r="E32" s="570"/>
      <c r="F32" s="570"/>
      <c r="G32" s="570"/>
      <c r="H32" s="570"/>
      <c r="I32" s="570"/>
      <c r="J32" s="570"/>
    </row>
    <row r="34" spans="2:10" ht="15.75">
      <c r="B34" s="541" t="s">
        <v>198</v>
      </c>
      <c r="C34" s="541"/>
      <c r="D34" s="106"/>
      <c r="E34" s="106"/>
      <c r="F34" s="106"/>
      <c r="G34" s="540" t="s">
        <v>197</v>
      </c>
      <c r="H34" s="540"/>
      <c r="I34" s="540"/>
      <c r="J34" s="540"/>
    </row>
  </sheetData>
  <mergeCells count="10">
    <mergeCell ref="E11:F11"/>
    <mergeCell ref="D2:J2"/>
    <mergeCell ref="B6:J6"/>
    <mergeCell ref="B34:C34"/>
    <mergeCell ref="G34:J34"/>
    <mergeCell ref="C11:C12"/>
    <mergeCell ref="D11:D12"/>
    <mergeCell ref="C28:J32"/>
    <mergeCell ref="I4:J4"/>
    <mergeCell ref="B4:C4"/>
  </mergeCells>
  <hyperlinks>
    <hyperlink ref="I4" location="Índice!E7" display="Volver al Índice"/>
    <hyperlink ref="I4: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65"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codeName="Sheet13"/>
  <dimension ref="B2:J21"/>
  <sheetViews>
    <sheetView showGridLines="0" view="pageBreakPreview" zoomScale="80" zoomScaleSheetLayoutView="80" workbookViewId="0" topLeftCell="A1">
      <selection activeCell="A1" sqref="A1"/>
    </sheetView>
  </sheetViews>
  <sheetFormatPr defaultColWidth="9.140625" defaultRowHeight="12.75"/>
  <cols>
    <col min="2" max="2" width="7.140625" style="0" customWidth="1"/>
  </cols>
  <sheetData>
    <row r="2" spans="2:10" ht="12.75">
      <c r="B2" s="107"/>
      <c r="C2" s="107"/>
      <c r="D2" s="514" t="s">
        <v>195</v>
      </c>
      <c r="E2" s="514"/>
      <c r="F2" s="514"/>
      <c r="G2" s="514"/>
      <c r="H2" s="514"/>
      <c r="I2" s="514"/>
      <c r="J2" s="514"/>
    </row>
    <row r="3" spans="2:10" ht="12.75">
      <c r="B3" s="107"/>
      <c r="C3" s="107"/>
      <c r="D3" s="107"/>
      <c r="E3" s="107"/>
      <c r="F3" s="100"/>
      <c r="G3" s="100"/>
      <c r="H3" s="100"/>
      <c r="I3" s="100"/>
      <c r="J3" s="100"/>
    </row>
    <row r="4" spans="2:10" ht="12.75">
      <c r="B4" s="513" t="s">
        <v>396</v>
      </c>
      <c r="C4" s="513"/>
      <c r="D4" s="107"/>
      <c r="E4" s="107"/>
      <c r="F4" s="100"/>
      <c r="G4" s="100"/>
      <c r="H4" s="100"/>
      <c r="I4" s="538" t="s">
        <v>194</v>
      </c>
      <c r="J4" s="538"/>
    </row>
    <row r="5" spans="2:10" ht="12.75">
      <c r="B5" s="107"/>
      <c r="C5" s="107"/>
      <c r="D5" s="107"/>
      <c r="E5" s="107"/>
      <c r="F5" s="107"/>
      <c r="G5" s="107"/>
      <c r="H5" s="107"/>
      <c r="I5" s="107"/>
      <c r="J5" s="107"/>
    </row>
    <row r="6" spans="2:10" ht="18.75">
      <c r="B6" s="543" t="s">
        <v>196</v>
      </c>
      <c r="C6" s="543"/>
      <c r="D6" s="543"/>
      <c r="E6" s="543"/>
      <c r="F6" s="543"/>
      <c r="G6" s="543"/>
      <c r="H6" s="543"/>
      <c r="I6" s="543"/>
      <c r="J6" s="543"/>
    </row>
    <row r="8" spans="2:10" ht="15.75">
      <c r="B8" s="6" t="s">
        <v>320</v>
      </c>
      <c r="C8" s="124" t="s">
        <v>127</v>
      </c>
      <c r="D8" s="1"/>
      <c r="E8" s="1"/>
      <c r="F8" s="1"/>
      <c r="G8" s="1"/>
      <c r="H8" s="1"/>
      <c r="I8" s="1"/>
      <c r="J8" s="1"/>
    </row>
    <row r="9" spans="2:10" ht="12.75">
      <c r="B9" s="1"/>
      <c r="C9" s="1"/>
      <c r="D9" s="1"/>
      <c r="E9" s="1"/>
      <c r="F9" s="1"/>
      <c r="G9" s="1"/>
      <c r="H9" s="1"/>
      <c r="I9" s="1"/>
      <c r="J9" s="1"/>
    </row>
    <row r="10" spans="2:10" ht="12.75">
      <c r="B10" s="1"/>
      <c r="C10" s="1"/>
      <c r="D10" s="1"/>
      <c r="E10" s="1"/>
      <c r="F10" s="1"/>
      <c r="G10" s="1"/>
      <c r="H10" s="1"/>
      <c r="I10" s="1"/>
      <c r="J10" s="1"/>
    </row>
    <row r="11" spans="2:10" ht="12.75">
      <c r="B11" s="1"/>
      <c r="C11" s="1"/>
      <c r="D11" s="1"/>
      <c r="E11" s="1"/>
      <c r="F11" s="1"/>
      <c r="G11" s="1"/>
      <c r="H11" s="1"/>
      <c r="I11" s="1"/>
      <c r="J11" s="1"/>
    </row>
    <row r="12" spans="2:10" ht="12.75">
      <c r="B12" s="1"/>
      <c r="C12" s="1"/>
      <c r="D12" s="1"/>
      <c r="E12" s="1"/>
      <c r="F12" s="1"/>
      <c r="G12" s="1"/>
      <c r="H12" s="1"/>
      <c r="I12" s="1"/>
      <c r="J12" s="1"/>
    </row>
    <row r="13" spans="2:10" ht="12.75">
      <c r="B13" s="1"/>
      <c r="C13" s="1"/>
      <c r="D13" s="1"/>
      <c r="E13" s="1"/>
      <c r="F13" s="1"/>
      <c r="G13" s="1"/>
      <c r="H13" s="1"/>
      <c r="I13" s="1"/>
      <c r="J13" s="1"/>
    </row>
    <row r="14" spans="2:10" ht="12.75">
      <c r="B14" s="1"/>
      <c r="C14" s="1"/>
      <c r="D14" s="1"/>
      <c r="E14" s="1"/>
      <c r="F14" s="1"/>
      <c r="G14" s="1"/>
      <c r="H14" s="1"/>
      <c r="I14" s="1"/>
      <c r="J14" s="1"/>
    </row>
    <row r="15" spans="2:10" ht="12.75">
      <c r="B15" s="1"/>
      <c r="C15" s="1"/>
      <c r="D15" s="1"/>
      <c r="E15" s="1"/>
      <c r="F15" s="1"/>
      <c r="G15" s="1"/>
      <c r="H15" s="1"/>
      <c r="I15" s="1"/>
      <c r="J15" s="1"/>
    </row>
    <row r="16" spans="2:10" ht="12.75">
      <c r="B16" s="1"/>
      <c r="C16" s="1"/>
      <c r="D16" s="1"/>
      <c r="E16" s="1"/>
      <c r="F16" s="1"/>
      <c r="G16" s="1"/>
      <c r="H16" s="1"/>
      <c r="I16" s="1"/>
      <c r="J16" s="1"/>
    </row>
    <row r="17" spans="2:10" ht="12.75">
      <c r="B17" s="1"/>
      <c r="C17" s="1"/>
      <c r="D17" s="1"/>
      <c r="E17" s="1"/>
      <c r="F17" s="1"/>
      <c r="G17" s="1"/>
      <c r="H17" s="1"/>
      <c r="I17" s="1"/>
      <c r="J17" s="1"/>
    </row>
    <row r="18" spans="2:10" ht="12.75">
      <c r="B18" s="1"/>
      <c r="C18" s="519" t="s">
        <v>319</v>
      </c>
      <c r="D18" s="519"/>
      <c r="E18" s="519"/>
      <c r="F18" s="519"/>
      <c r="G18" s="519"/>
      <c r="H18" s="519"/>
      <c r="I18" s="519"/>
      <c r="J18" s="519"/>
    </row>
    <row r="19" spans="2:10" ht="12.75">
      <c r="B19" s="1"/>
      <c r="C19" s="519"/>
      <c r="D19" s="519"/>
      <c r="E19" s="519"/>
      <c r="F19" s="519"/>
      <c r="G19" s="519"/>
      <c r="H19" s="519"/>
      <c r="I19" s="519"/>
      <c r="J19" s="519"/>
    </row>
    <row r="21" spans="2:10" ht="15.75">
      <c r="B21" s="541" t="s">
        <v>198</v>
      </c>
      <c r="C21" s="541"/>
      <c r="D21" s="106"/>
      <c r="E21" s="106"/>
      <c r="F21" s="540" t="s">
        <v>197</v>
      </c>
      <c r="G21" s="540"/>
      <c r="H21" s="540"/>
      <c r="I21" s="540"/>
      <c r="J21" s="540"/>
    </row>
  </sheetData>
  <mergeCells count="7">
    <mergeCell ref="D2:J2"/>
    <mergeCell ref="B6:J6"/>
    <mergeCell ref="B21:C21"/>
    <mergeCell ref="C18:J19"/>
    <mergeCell ref="F21:J21"/>
    <mergeCell ref="I4:J4"/>
    <mergeCell ref="B4:C4"/>
  </mergeCells>
  <hyperlinks>
    <hyperlink ref="I4" location="Índice!E7" display="Volver al Índice"/>
    <hyperlink ref="I4: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5"/>
  <headerFooter alignWithMargins="0">
    <oddFooter>&amp;R&amp;A</oddFooter>
  </headerFooter>
  <legacyDrawing r:id="rId4"/>
  <oleObjects>
    <oleObject progId="Equation.3" shapeId="6549678" r:id="rId1"/>
    <oleObject progId="Equation.3" shapeId="6550404" r:id="rId2"/>
    <oleObject progId="Equation.3" shapeId="6550787" r:id="rId3"/>
  </oleObjects>
</worksheet>
</file>

<file path=xl/worksheets/sheet15.xml><?xml version="1.0" encoding="utf-8"?>
<worksheet xmlns="http://schemas.openxmlformats.org/spreadsheetml/2006/main" xmlns:r="http://schemas.openxmlformats.org/officeDocument/2006/relationships">
  <sheetPr codeName="Sheet14">
    <pageSetUpPr fitToPage="1"/>
  </sheetPr>
  <dimension ref="B2:R50"/>
  <sheetViews>
    <sheetView showGridLines="0" view="pageBreakPreview" zoomScale="80" zoomScaleSheetLayoutView="80" workbookViewId="0" topLeftCell="A1">
      <selection activeCell="A1" sqref="A1"/>
    </sheetView>
  </sheetViews>
  <sheetFormatPr defaultColWidth="9.140625" defaultRowHeight="12.75"/>
  <cols>
    <col min="1" max="1" width="8.8515625" style="1" customWidth="1"/>
    <col min="2" max="2" width="7.57421875" style="1" customWidth="1"/>
    <col min="3" max="3" width="20.140625" style="1" customWidth="1"/>
    <col min="4" max="4" width="17.28125" style="1" customWidth="1"/>
    <col min="5" max="5" width="11.57421875" style="1" customWidth="1"/>
    <col min="6" max="6" width="2.57421875" style="1" customWidth="1"/>
    <col min="7" max="7" width="11.421875" style="1" customWidth="1"/>
    <col min="8" max="8" width="13.7109375" style="1" customWidth="1"/>
    <col min="9" max="9" width="3.140625" style="1" customWidth="1"/>
    <col min="10" max="10" width="14.57421875" style="1" customWidth="1"/>
    <col min="11" max="11" width="12.421875" style="1" customWidth="1"/>
    <col min="12" max="12" width="7.00390625" style="1" customWidth="1"/>
    <col min="13" max="13" width="12.421875" style="1" customWidth="1"/>
    <col min="14" max="15" width="12.8515625" style="1" customWidth="1"/>
    <col min="16" max="16" width="15.28125" style="1" customWidth="1"/>
    <col min="17" max="17" width="12.57421875" style="1" customWidth="1"/>
    <col min="18" max="16384" width="11.421875" style="1" customWidth="1"/>
  </cols>
  <sheetData>
    <row r="2" spans="3:11" ht="12.75">
      <c r="C2" s="107"/>
      <c r="D2" s="107"/>
      <c r="E2" s="514" t="s">
        <v>195</v>
      </c>
      <c r="F2" s="514"/>
      <c r="G2" s="514"/>
      <c r="H2" s="514"/>
      <c r="I2" s="514"/>
      <c r="J2" s="514"/>
      <c r="K2" s="514"/>
    </row>
    <row r="3" spans="3:11" ht="12.75">
      <c r="C3" s="107"/>
      <c r="D3" s="107"/>
      <c r="E3" s="107"/>
      <c r="F3" s="107"/>
      <c r="G3" s="100"/>
      <c r="H3" s="100"/>
      <c r="I3" s="100"/>
      <c r="J3" s="100"/>
      <c r="K3" s="100"/>
    </row>
    <row r="4" spans="2:11" ht="12.75">
      <c r="B4" s="513" t="s">
        <v>396</v>
      </c>
      <c r="C4" s="513"/>
      <c r="D4" s="107"/>
      <c r="E4" s="107"/>
      <c r="F4" s="107"/>
      <c r="G4" s="100"/>
      <c r="H4" s="100"/>
      <c r="I4" s="100"/>
      <c r="J4" s="538" t="s">
        <v>194</v>
      </c>
      <c r="K4" s="538"/>
    </row>
    <row r="5" spans="3:11" ht="12.75">
      <c r="C5" s="107"/>
      <c r="D5" s="107"/>
      <c r="E5" s="107"/>
      <c r="F5" s="107"/>
      <c r="G5" s="107"/>
      <c r="H5" s="107"/>
      <c r="I5" s="107"/>
      <c r="J5" s="107"/>
      <c r="K5" s="107"/>
    </row>
    <row r="6" spans="2:11" ht="18.75">
      <c r="B6" s="543" t="s">
        <v>196</v>
      </c>
      <c r="C6" s="543"/>
      <c r="D6" s="543"/>
      <c r="E6" s="543"/>
      <c r="F6" s="543"/>
      <c r="G6" s="543"/>
      <c r="H6" s="543"/>
      <c r="I6" s="543"/>
      <c r="J6" s="543"/>
      <c r="K6" s="543"/>
    </row>
    <row r="8" spans="2:10" ht="16.5" thickBot="1">
      <c r="B8" s="6" t="s">
        <v>447</v>
      </c>
      <c r="C8" s="75"/>
      <c r="D8" s="75"/>
      <c r="E8" s="75"/>
      <c r="F8" s="75"/>
      <c r="G8" s="75"/>
      <c r="H8" s="75"/>
      <c r="I8" s="75"/>
      <c r="J8" s="75"/>
    </row>
    <row r="9" spans="3:11" ht="12.75">
      <c r="C9" s="502" t="s">
        <v>128</v>
      </c>
      <c r="D9" s="505" t="s">
        <v>625</v>
      </c>
      <c r="E9" s="505"/>
      <c r="F9" s="291"/>
      <c r="G9" s="505" t="s">
        <v>51</v>
      </c>
      <c r="H9" s="505"/>
      <c r="I9" s="173"/>
      <c r="J9" s="291" t="s">
        <v>565</v>
      </c>
      <c r="K9" s="39"/>
    </row>
    <row r="10" spans="3:11" ht="13.5" thickBot="1">
      <c r="C10" s="584"/>
      <c r="D10" s="162">
        <v>2000</v>
      </c>
      <c r="E10" s="162">
        <v>2001</v>
      </c>
      <c r="F10" s="162"/>
      <c r="G10" s="162">
        <v>2000</v>
      </c>
      <c r="H10" s="162">
        <v>2001</v>
      </c>
      <c r="I10" s="210"/>
      <c r="J10" s="162"/>
      <c r="K10" s="8"/>
    </row>
    <row r="11" spans="3:10" ht="6" customHeight="1">
      <c r="C11" s="63"/>
      <c r="D11" s="27"/>
      <c r="E11" s="27"/>
      <c r="F11" s="27"/>
      <c r="G11" s="6"/>
      <c r="H11" s="6"/>
      <c r="I11" s="6"/>
      <c r="J11" s="6"/>
    </row>
    <row r="12" spans="3:11" ht="12.75">
      <c r="C12" s="125" t="s">
        <v>47</v>
      </c>
      <c r="D12" s="274">
        <v>8.7</v>
      </c>
      <c r="E12" s="274">
        <v>7.4</v>
      </c>
      <c r="F12" s="274"/>
      <c r="G12" s="275">
        <v>2229.18</v>
      </c>
      <c r="H12" s="275">
        <v>2291.18</v>
      </c>
      <c r="I12" s="274"/>
      <c r="J12" s="274"/>
      <c r="K12" s="30"/>
    </row>
    <row r="13" spans="3:11" ht="12.75">
      <c r="C13" s="6" t="s">
        <v>48</v>
      </c>
      <c r="D13" s="271">
        <v>3.4</v>
      </c>
      <c r="E13" s="271">
        <v>1.5</v>
      </c>
      <c r="F13" s="271"/>
      <c r="G13" s="271"/>
      <c r="H13" s="271"/>
      <c r="I13" s="271"/>
      <c r="J13" s="271">
        <v>51.3</v>
      </c>
      <c r="K13" s="30"/>
    </row>
    <row r="14" spans="3:11" ht="12.75">
      <c r="C14" s="125" t="s">
        <v>49</v>
      </c>
      <c r="D14" s="274">
        <v>-0.4</v>
      </c>
      <c r="E14" s="274">
        <v>-1.2</v>
      </c>
      <c r="F14" s="274"/>
      <c r="G14" s="274">
        <v>114.9</v>
      </c>
      <c r="H14" s="274">
        <v>131.8</v>
      </c>
      <c r="I14" s="274"/>
      <c r="J14" s="274">
        <v>3</v>
      </c>
      <c r="K14" s="30"/>
    </row>
    <row r="15" spans="3:11" ht="12.75">
      <c r="C15" s="6" t="s">
        <v>50</v>
      </c>
      <c r="D15" s="271">
        <v>13.4</v>
      </c>
      <c r="E15" s="271">
        <v>12.3</v>
      </c>
      <c r="F15" s="271"/>
      <c r="G15" s="271">
        <v>699.75</v>
      </c>
      <c r="H15" s="271">
        <v>763</v>
      </c>
      <c r="I15" s="271"/>
      <c r="J15" s="271">
        <v>10.3</v>
      </c>
      <c r="K15" s="30"/>
    </row>
    <row r="16" spans="3:11" ht="12.75">
      <c r="C16" s="125" t="s">
        <v>52</v>
      </c>
      <c r="D16" s="274">
        <v>3.5</v>
      </c>
      <c r="E16" s="275">
        <v>-1.9</v>
      </c>
      <c r="F16" s="275"/>
      <c r="G16" s="275">
        <v>1.5</v>
      </c>
      <c r="H16" s="275">
        <v>1.59</v>
      </c>
      <c r="I16" s="275"/>
      <c r="J16" s="275">
        <v>1.5</v>
      </c>
      <c r="K16" s="24"/>
    </row>
    <row r="17" spans="3:11" ht="7.5" customHeight="1">
      <c r="C17" s="6"/>
      <c r="D17" s="273"/>
      <c r="E17" s="62"/>
      <c r="F17" s="62"/>
      <c r="G17" s="62"/>
      <c r="H17" s="62"/>
      <c r="I17" s="63"/>
      <c r="J17" s="63"/>
      <c r="K17" s="7"/>
    </row>
    <row r="18" spans="3:11" ht="15.75" customHeight="1">
      <c r="C18" s="587" t="s">
        <v>355</v>
      </c>
      <c r="D18" s="587"/>
      <c r="E18" s="588" t="s">
        <v>356</v>
      </c>
      <c r="F18" s="588"/>
      <c r="G18" s="587" t="s">
        <v>357</v>
      </c>
      <c r="H18" s="587"/>
      <c r="I18" s="587"/>
      <c r="J18" s="587"/>
      <c r="K18" s="43"/>
    </row>
    <row r="19" spans="3:11" ht="11.25" customHeight="1">
      <c r="C19" s="537" t="s">
        <v>358</v>
      </c>
      <c r="D19" s="537"/>
      <c r="E19" s="537"/>
      <c r="F19" s="537"/>
      <c r="G19" s="537"/>
      <c r="H19" s="537"/>
      <c r="I19" s="537"/>
      <c r="J19" s="537"/>
      <c r="K19" s="43"/>
    </row>
    <row r="20" spans="3:11" ht="11.25" customHeight="1">
      <c r="C20" s="43"/>
      <c r="D20" s="43"/>
      <c r="E20" s="43"/>
      <c r="F20" s="43"/>
      <c r="G20" s="43"/>
      <c r="H20" s="43"/>
      <c r="I20" s="43"/>
      <c r="J20" s="43"/>
      <c r="K20" s="43"/>
    </row>
    <row r="21" spans="3:9" ht="12.75">
      <c r="C21" s="6" t="s">
        <v>321</v>
      </c>
      <c r="D21" s="6">
        <f>SUM(J13:J16)/100</f>
        <v>0.6609999999999999</v>
      </c>
      <c r="E21" s="6"/>
      <c r="F21" s="6"/>
      <c r="G21" s="6"/>
      <c r="H21" s="6"/>
      <c r="I21" s="6"/>
    </row>
    <row r="22" ht="12.75">
      <c r="R22" s="42"/>
    </row>
    <row r="23" spans="3:10" ht="13.5" thickBot="1">
      <c r="C23" s="75"/>
      <c r="D23" s="75"/>
      <c r="E23" s="75"/>
      <c r="F23" s="75"/>
      <c r="G23" s="75"/>
      <c r="H23" s="75"/>
      <c r="I23" s="75"/>
      <c r="J23" s="75"/>
    </row>
    <row r="24" spans="3:17" ht="13.5">
      <c r="C24" s="173"/>
      <c r="D24" s="586" t="s">
        <v>62</v>
      </c>
      <c r="E24" s="507" t="s">
        <v>464</v>
      </c>
      <c r="F24" s="473"/>
      <c r="G24" s="507" t="s">
        <v>465</v>
      </c>
      <c r="H24" s="474" t="s">
        <v>466</v>
      </c>
      <c r="I24" s="473"/>
      <c r="J24" s="475"/>
      <c r="L24" s="53"/>
      <c r="N24" s="53"/>
      <c r="O24" s="53"/>
      <c r="P24" s="53"/>
      <c r="Q24" s="53"/>
    </row>
    <row r="25" spans="3:17" ht="13.5">
      <c r="C25" s="143" t="str">
        <f>+C9</f>
        <v>País</v>
      </c>
      <c r="D25" s="586"/>
      <c r="E25" s="585"/>
      <c r="F25" s="473"/>
      <c r="G25" s="585"/>
      <c r="H25" s="474" t="s">
        <v>467</v>
      </c>
      <c r="I25" s="473"/>
      <c r="J25" s="474" t="s">
        <v>468</v>
      </c>
      <c r="L25" s="53"/>
      <c r="N25" s="53"/>
      <c r="O25" s="53"/>
      <c r="P25" s="53"/>
      <c r="Q25" s="53"/>
    </row>
    <row r="26" spans="3:17" ht="15" thickBot="1">
      <c r="C26" s="210"/>
      <c r="D26" s="162" t="s">
        <v>65</v>
      </c>
      <c r="E26" s="162" t="s">
        <v>63</v>
      </c>
      <c r="F26" s="210"/>
      <c r="G26" s="162" t="s">
        <v>63</v>
      </c>
      <c r="H26" s="162" t="s">
        <v>64</v>
      </c>
      <c r="I26" s="210"/>
      <c r="J26" s="210"/>
      <c r="L26" s="53"/>
      <c r="N26" s="53"/>
      <c r="O26" s="53"/>
      <c r="P26" s="53"/>
      <c r="Q26" s="53"/>
    </row>
    <row r="27" spans="3:17" ht="6" customHeight="1">
      <c r="C27" s="28"/>
      <c r="D27" s="22"/>
      <c r="E27" s="22"/>
      <c r="F27" s="28"/>
      <c r="G27" s="22"/>
      <c r="H27" s="22"/>
      <c r="I27" s="28"/>
      <c r="J27" s="28"/>
      <c r="L27" s="53"/>
      <c r="N27" s="53"/>
      <c r="O27" s="53"/>
      <c r="P27" s="53"/>
      <c r="Q27" s="53"/>
    </row>
    <row r="28" spans="3:17" ht="12.75">
      <c r="C28" s="125" t="s">
        <v>47</v>
      </c>
      <c r="D28" s="125"/>
      <c r="E28" s="125"/>
      <c r="F28" s="125"/>
      <c r="G28" s="276">
        <f>+H12/G12</f>
        <v>1.0278129177545106</v>
      </c>
      <c r="H28" s="125"/>
      <c r="I28" s="125"/>
      <c r="J28" s="125"/>
      <c r="L28" s="53"/>
      <c r="N28" s="53"/>
      <c r="O28" s="53"/>
      <c r="P28" s="53"/>
      <c r="Q28" s="53"/>
    </row>
    <row r="29" spans="3:17" ht="12.75">
      <c r="C29" s="6" t="s">
        <v>48</v>
      </c>
      <c r="D29" s="268">
        <f>+J13/100/$D$21</f>
        <v>0.7760968229954616</v>
      </c>
      <c r="E29" s="268">
        <f>100*(1+(E13/100))/100</f>
        <v>1.015</v>
      </c>
      <c r="F29" s="6"/>
      <c r="G29" s="268">
        <v>1</v>
      </c>
      <c r="H29" s="268">
        <f>+$G$28/G29</f>
        <v>1.0278129177545106</v>
      </c>
      <c r="I29" s="6"/>
      <c r="J29" s="269">
        <f>+D29*E29*H29</f>
        <v>0.8096475752045158</v>
      </c>
      <c r="L29" s="53"/>
      <c r="N29" s="53"/>
      <c r="O29" s="53"/>
      <c r="P29" s="53"/>
      <c r="Q29" s="53"/>
    </row>
    <row r="30" spans="3:17" ht="12.75">
      <c r="C30" s="125" t="s">
        <v>49</v>
      </c>
      <c r="D30" s="277">
        <f>+J14/100/$D$21</f>
        <v>0.04538577912254161</v>
      </c>
      <c r="E30" s="277">
        <f>100*(1+(E14/100))/100</f>
        <v>0.988</v>
      </c>
      <c r="F30" s="125"/>
      <c r="G30" s="277">
        <f>H14/G14</f>
        <v>1.1470844212358573</v>
      </c>
      <c r="H30" s="277">
        <f>+$G$28/G30</f>
        <v>0.8960220352806773</v>
      </c>
      <c r="I30" s="125"/>
      <c r="J30" s="278">
        <f>+D30*E30*H30</f>
        <v>0.040178658283992856</v>
      </c>
      <c r="L30" s="53"/>
      <c r="N30" s="53"/>
      <c r="O30" s="53"/>
      <c r="P30" s="53"/>
      <c r="Q30" s="53"/>
    </row>
    <row r="31" spans="3:17" ht="12.75">
      <c r="C31" s="6" t="s">
        <v>50</v>
      </c>
      <c r="D31" s="268">
        <f>+J15/100/$D$21</f>
        <v>0.1558245083207262</v>
      </c>
      <c r="E31" s="268">
        <f>100*(1+(E15/100))/100</f>
        <v>1.123</v>
      </c>
      <c r="F31" s="6"/>
      <c r="G31" s="277">
        <f>H15/G15</f>
        <v>1.0903894247945696</v>
      </c>
      <c r="H31" s="268">
        <f>+$G$28/G31</f>
        <v>0.942610863956381</v>
      </c>
      <c r="I31" s="6"/>
      <c r="J31" s="269">
        <f>+D31*E31*H31</f>
        <v>0.1649483449666727</v>
      </c>
      <c r="L31" s="53"/>
      <c r="N31" s="53"/>
      <c r="O31" s="53"/>
      <c r="P31" s="53"/>
      <c r="Q31" s="53"/>
    </row>
    <row r="32" spans="3:17" ht="12.75">
      <c r="C32" s="173" t="s">
        <v>52</v>
      </c>
      <c r="D32" s="279">
        <f>+J16/100/$D$21</f>
        <v>0.022692889561270805</v>
      </c>
      <c r="E32" s="279">
        <f>100*(1+(E16/100))/100</f>
        <v>0.981</v>
      </c>
      <c r="F32" s="173"/>
      <c r="G32" s="277">
        <f>H16/G16</f>
        <v>1.06</v>
      </c>
      <c r="H32" s="279">
        <f>+$G$28/G32</f>
        <v>0.9696348280702929</v>
      </c>
      <c r="I32" s="173"/>
      <c r="J32" s="280">
        <f>+D32*E32*H32</f>
        <v>0.0215857435628659</v>
      </c>
      <c r="L32" s="53"/>
      <c r="N32" s="53"/>
      <c r="O32" s="53"/>
      <c r="P32" s="53"/>
      <c r="Q32" s="53"/>
    </row>
    <row r="33" spans="3:17" ht="8.25" customHeight="1" thickBot="1">
      <c r="C33" s="250"/>
      <c r="D33" s="281"/>
      <c r="E33" s="281"/>
      <c r="F33" s="250"/>
      <c r="G33" s="281"/>
      <c r="H33" s="281"/>
      <c r="I33" s="250"/>
      <c r="J33" s="282"/>
      <c r="L33" s="53"/>
      <c r="N33" s="53"/>
      <c r="O33" s="53"/>
      <c r="P33" s="53"/>
      <c r="Q33" s="53"/>
    </row>
    <row r="34" spans="3:17" ht="13.5" thickBot="1">
      <c r="C34" s="255" t="s">
        <v>66</v>
      </c>
      <c r="D34" s="283">
        <f>SUM(D29:D32)</f>
        <v>1.0000000000000002</v>
      </c>
      <c r="E34" s="283"/>
      <c r="F34" s="255"/>
      <c r="G34" s="283"/>
      <c r="H34" s="283"/>
      <c r="I34" s="255"/>
      <c r="J34" s="285">
        <f>SUM(J29:J32)</f>
        <v>1.0363603220180473</v>
      </c>
      <c r="L34" s="53"/>
      <c r="N34" s="53"/>
      <c r="O34" s="53"/>
      <c r="P34" s="53"/>
      <c r="Q34" s="53"/>
    </row>
    <row r="35" spans="3:17" ht="12.75">
      <c r="C35" s="6"/>
      <c r="D35" s="6"/>
      <c r="E35" s="6"/>
      <c r="F35" s="6"/>
      <c r="G35" s="6"/>
      <c r="H35" s="6"/>
      <c r="I35" s="6"/>
      <c r="J35" s="6"/>
      <c r="L35" s="53"/>
      <c r="N35" s="53"/>
      <c r="O35" s="53"/>
      <c r="P35" s="53"/>
      <c r="Q35" s="53"/>
    </row>
    <row r="36" spans="3:17" ht="12.75">
      <c r="C36" s="6" t="s">
        <v>85</v>
      </c>
      <c r="D36" s="6"/>
      <c r="E36" s="6"/>
      <c r="F36" s="6"/>
      <c r="G36" s="6"/>
      <c r="H36" s="270">
        <f>+J34/(1+E12/100)</f>
        <v>0.9649537448957609</v>
      </c>
      <c r="I36" s="6"/>
      <c r="J36" s="6"/>
      <c r="L36" s="53"/>
      <c r="N36" s="53"/>
      <c r="O36" s="53"/>
      <c r="P36" s="53"/>
      <c r="Q36" s="53"/>
    </row>
    <row r="37" spans="3:17" ht="12.75">
      <c r="C37" s="6" t="s">
        <v>86</v>
      </c>
      <c r="D37" s="6"/>
      <c r="E37" s="6"/>
      <c r="F37" s="6"/>
      <c r="G37" s="6"/>
      <c r="H37" s="270">
        <f>+H36-1</f>
        <v>-0.03504625510423909</v>
      </c>
      <c r="I37" s="6"/>
      <c r="J37" s="6"/>
      <c r="L37" s="53"/>
      <c r="N37" s="53"/>
      <c r="O37" s="53"/>
      <c r="P37" s="53"/>
      <c r="Q37" s="53"/>
    </row>
    <row r="38" spans="3:10" ht="12.75">
      <c r="C38" s="565"/>
      <c r="D38" s="565"/>
      <c r="E38" s="565"/>
      <c r="F38" s="565"/>
      <c r="G38" s="565"/>
      <c r="H38" s="565"/>
      <c r="I38" s="6"/>
      <c r="J38" s="6"/>
    </row>
    <row r="39" spans="3:11" ht="12.75">
      <c r="C39" s="519" t="s">
        <v>518</v>
      </c>
      <c r="D39" s="519"/>
      <c r="E39" s="519"/>
      <c r="F39" s="519"/>
      <c r="G39" s="519"/>
      <c r="H39" s="519"/>
      <c r="I39" s="519"/>
      <c r="J39" s="519"/>
      <c r="K39" s="519"/>
    </row>
    <row r="40" spans="3:11" ht="12.75">
      <c r="C40" s="519"/>
      <c r="D40" s="519"/>
      <c r="E40" s="519"/>
      <c r="F40" s="519"/>
      <c r="G40" s="519"/>
      <c r="H40" s="519"/>
      <c r="I40" s="519"/>
      <c r="J40" s="519"/>
      <c r="K40" s="519"/>
    </row>
    <row r="41" spans="3:11" ht="12.75">
      <c r="C41" s="519"/>
      <c r="D41" s="519"/>
      <c r="E41" s="519"/>
      <c r="F41" s="519"/>
      <c r="G41" s="519"/>
      <c r="H41" s="519"/>
      <c r="I41" s="519"/>
      <c r="J41" s="519"/>
      <c r="K41" s="519"/>
    </row>
    <row r="42" spans="3:11" ht="12.75">
      <c r="C42" s="519"/>
      <c r="D42" s="519"/>
      <c r="E42" s="519"/>
      <c r="F42" s="519"/>
      <c r="G42" s="519"/>
      <c r="H42" s="519"/>
      <c r="I42" s="519"/>
      <c r="J42" s="519"/>
      <c r="K42" s="519"/>
    </row>
    <row r="43" spans="3:11" ht="12.75">
      <c r="C43" s="519"/>
      <c r="D43" s="519"/>
      <c r="E43" s="519"/>
      <c r="F43" s="519"/>
      <c r="G43" s="519"/>
      <c r="H43" s="519"/>
      <c r="I43" s="519"/>
      <c r="J43" s="519"/>
      <c r="K43" s="519"/>
    </row>
    <row r="44" spans="3:11" ht="12.75">
      <c r="C44" s="519"/>
      <c r="D44" s="519"/>
      <c r="E44" s="519"/>
      <c r="F44" s="519"/>
      <c r="G44" s="519"/>
      <c r="H44" s="519"/>
      <c r="I44" s="519"/>
      <c r="J44" s="519"/>
      <c r="K44" s="519"/>
    </row>
    <row r="45" spans="3:11" ht="12.75">
      <c r="C45" s="519"/>
      <c r="D45" s="519"/>
      <c r="E45" s="519"/>
      <c r="F45" s="519"/>
      <c r="G45" s="519"/>
      <c r="H45" s="519"/>
      <c r="I45" s="519"/>
      <c r="J45" s="519"/>
      <c r="K45" s="519"/>
    </row>
    <row r="46" spans="3:11" ht="12.75">
      <c r="C46" s="519"/>
      <c r="D46" s="519"/>
      <c r="E46" s="519"/>
      <c r="F46" s="519"/>
      <c r="G46" s="519"/>
      <c r="H46" s="519"/>
      <c r="I46" s="519"/>
      <c r="J46" s="519"/>
      <c r="K46" s="519"/>
    </row>
    <row r="47" spans="3:11" ht="12.75">
      <c r="C47" s="519"/>
      <c r="D47" s="519"/>
      <c r="E47" s="519"/>
      <c r="F47" s="519"/>
      <c r="G47" s="519"/>
      <c r="H47" s="519"/>
      <c r="I47" s="519"/>
      <c r="J47" s="519"/>
      <c r="K47" s="519"/>
    </row>
    <row r="48" spans="3:17" ht="12.75">
      <c r="C48" s="519"/>
      <c r="D48" s="519"/>
      <c r="E48" s="519"/>
      <c r="F48" s="519"/>
      <c r="G48" s="519"/>
      <c r="H48" s="519"/>
      <c r="I48" s="519"/>
      <c r="J48" s="519"/>
      <c r="K48" s="519"/>
      <c r="L48" s="53"/>
      <c r="N48" s="53"/>
      <c r="O48" s="53"/>
      <c r="P48" s="53"/>
      <c r="Q48" s="53"/>
    </row>
    <row r="49" spans="3:17" ht="12.75">
      <c r="C49" s="519"/>
      <c r="D49" s="519"/>
      <c r="E49" s="519"/>
      <c r="F49" s="519"/>
      <c r="G49" s="519"/>
      <c r="H49" s="519"/>
      <c r="I49" s="519"/>
      <c r="J49" s="519"/>
      <c r="K49" s="519"/>
      <c r="L49" s="53"/>
      <c r="N49" s="53"/>
      <c r="O49" s="53"/>
      <c r="P49" s="53"/>
      <c r="Q49" s="53"/>
    </row>
    <row r="50" spans="3:11" ht="15.75">
      <c r="C50" s="541" t="s">
        <v>198</v>
      </c>
      <c r="D50" s="541"/>
      <c r="E50" s="106"/>
      <c r="F50" s="106"/>
      <c r="G50" s="106"/>
      <c r="H50" s="540" t="s">
        <v>197</v>
      </c>
      <c r="I50" s="540"/>
      <c r="J50" s="540"/>
      <c r="K50" s="540"/>
    </row>
  </sheetData>
  <mergeCells count="18">
    <mergeCell ref="B4:C4"/>
    <mergeCell ref="D24:D25"/>
    <mergeCell ref="C39:K49"/>
    <mergeCell ref="G9:H9"/>
    <mergeCell ref="C18:D18"/>
    <mergeCell ref="G18:J18"/>
    <mergeCell ref="C19:J19"/>
    <mergeCell ref="E18:F18"/>
    <mergeCell ref="E2:K2"/>
    <mergeCell ref="J4:K4"/>
    <mergeCell ref="C50:D50"/>
    <mergeCell ref="H50:K50"/>
    <mergeCell ref="D9:E9"/>
    <mergeCell ref="C38:H38"/>
    <mergeCell ref="B6:K6"/>
    <mergeCell ref="C9:C10"/>
    <mergeCell ref="E24:E25"/>
    <mergeCell ref="G24:G25"/>
  </mergeCells>
  <hyperlinks>
    <hyperlink ref="J4" location="Índice!E7" display="Volver al Índice"/>
    <hyperlink ref="J4:K4" location="Índice!B6" display="Volver al índice"/>
    <hyperlink ref="E18:F18" r:id="rId1" display=" www.banrep.gov.co "/>
    <hyperlink ref="B4" location="Ejercicios!B6" display="Volver a ejercicios"/>
  </hyperlinks>
  <printOptions horizontalCentered="1" verticalCentered="1"/>
  <pageMargins left="0.75" right="0.75" top="1" bottom="1" header="0.5" footer="0.5"/>
  <pageSetup fitToHeight="1" fitToWidth="1" horizontalDpi="600" verticalDpi="600" orientation="portrait" scale="69" r:id="rId2"/>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B2:U54"/>
  <sheetViews>
    <sheetView showGridLines="0" view="pageBreakPreview" zoomScale="80" zoomScaleSheetLayoutView="80" workbookViewId="0" topLeftCell="A1">
      <selection activeCell="A1" sqref="A1"/>
    </sheetView>
  </sheetViews>
  <sheetFormatPr defaultColWidth="9.140625" defaultRowHeight="12.75"/>
  <cols>
    <col min="1" max="1" width="9.140625" style="1" customWidth="1"/>
    <col min="2" max="2" width="7.28125" style="1" customWidth="1"/>
    <col min="3" max="3" width="20.140625" style="1" customWidth="1"/>
    <col min="4" max="4" width="17.28125" style="1" customWidth="1"/>
    <col min="5" max="5" width="13.8515625" style="1" customWidth="1"/>
    <col min="6" max="6" width="3.140625" style="1" customWidth="1"/>
    <col min="7" max="7" width="13.7109375" style="1" customWidth="1"/>
    <col min="8" max="8" width="15.28125" style="1" customWidth="1"/>
    <col min="9" max="9" width="3.421875" style="1" customWidth="1"/>
    <col min="10" max="10" width="14.140625" style="1" customWidth="1"/>
    <col min="11" max="11" width="7.421875" style="1" customWidth="1"/>
    <col min="12" max="12" width="9.421875" style="1" customWidth="1"/>
    <col min="13" max="15" width="11.421875" style="1" customWidth="1"/>
    <col min="16" max="16" width="15.8515625" style="1" customWidth="1"/>
    <col min="17" max="17" width="12.28125" style="1" customWidth="1"/>
    <col min="18" max="19" width="12.8515625" style="1" customWidth="1"/>
    <col min="20" max="20" width="14.7109375" style="1" customWidth="1"/>
    <col min="21" max="16384" width="11.421875" style="1" customWidth="1"/>
  </cols>
  <sheetData>
    <row r="2" spans="2:11" ht="12.75">
      <c r="B2" s="107"/>
      <c r="C2" s="107"/>
      <c r="E2" s="100"/>
      <c r="F2" s="100"/>
      <c r="G2" s="100"/>
      <c r="H2" s="100"/>
      <c r="I2" s="100"/>
      <c r="J2" s="100"/>
      <c r="K2" s="100" t="s">
        <v>195</v>
      </c>
    </row>
    <row r="3" spans="2:10" ht="12.75">
      <c r="B3" s="107"/>
      <c r="C3" s="107"/>
      <c r="D3" s="107"/>
      <c r="E3" s="107"/>
      <c r="F3" s="100"/>
      <c r="G3" s="100"/>
      <c r="H3" s="100"/>
      <c r="I3" s="100"/>
      <c r="J3" s="100"/>
    </row>
    <row r="4" spans="2:11" ht="12.75">
      <c r="B4" s="513" t="s">
        <v>396</v>
      </c>
      <c r="C4" s="513"/>
      <c r="D4" s="107"/>
      <c r="E4" s="107"/>
      <c r="F4" s="100"/>
      <c r="G4" s="100"/>
      <c r="H4" s="100"/>
      <c r="I4" s="100"/>
      <c r="J4" s="538" t="s">
        <v>194</v>
      </c>
      <c r="K4" s="538"/>
    </row>
    <row r="5" spans="2:10" ht="12.75">
      <c r="B5" s="107"/>
      <c r="C5" s="107"/>
      <c r="D5" s="107"/>
      <c r="E5" s="107"/>
      <c r="F5" s="107"/>
      <c r="G5" s="107"/>
      <c r="H5" s="107"/>
      <c r="I5" s="107"/>
      <c r="J5" s="107"/>
    </row>
    <row r="6" spans="2:11" ht="18.75">
      <c r="B6" s="543" t="s">
        <v>196</v>
      </c>
      <c r="C6" s="543"/>
      <c r="D6" s="543"/>
      <c r="E6" s="543"/>
      <c r="F6" s="543"/>
      <c r="G6" s="543"/>
      <c r="H6" s="543"/>
      <c r="I6" s="543"/>
      <c r="J6" s="543"/>
      <c r="K6" s="543"/>
    </row>
    <row r="8" spans="2:11" ht="16.5" thickBot="1">
      <c r="B8" s="6" t="s">
        <v>448</v>
      </c>
      <c r="C8" s="75"/>
      <c r="D8" s="75"/>
      <c r="E8" s="75"/>
      <c r="F8" s="75"/>
      <c r="G8" s="75"/>
      <c r="H8" s="75"/>
      <c r="I8" s="75"/>
      <c r="J8" s="75"/>
      <c r="K8" s="6"/>
    </row>
    <row r="9" spans="2:11" ht="12.75">
      <c r="B9" s="6"/>
      <c r="C9" s="539" t="s">
        <v>128</v>
      </c>
      <c r="D9" s="505" t="s">
        <v>625</v>
      </c>
      <c r="E9" s="505"/>
      <c r="F9" s="291"/>
      <c r="G9" s="505" t="s">
        <v>51</v>
      </c>
      <c r="H9" s="505"/>
      <c r="I9" s="173"/>
      <c r="J9" s="291" t="s">
        <v>565</v>
      </c>
      <c r="K9" s="39"/>
    </row>
    <row r="10" spans="2:11" ht="13.5" thickBot="1">
      <c r="B10" s="6"/>
      <c r="C10" s="510"/>
      <c r="D10" s="162">
        <v>2000</v>
      </c>
      <c r="E10" s="162">
        <v>2001</v>
      </c>
      <c r="F10" s="162"/>
      <c r="G10" s="162">
        <v>2000</v>
      </c>
      <c r="H10" s="162">
        <v>2001</v>
      </c>
      <c r="I10" s="210"/>
      <c r="J10" s="162"/>
      <c r="K10" s="27"/>
    </row>
    <row r="11" spans="2:11" ht="8.25" customHeight="1">
      <c r="B11" s="6"/>
      <c r="C11" s="63"/>
      <c r="D11" s="27"/>
      <c r="E11" s="27"/>
      <c r="F11" s="27"/>
      <c r="G11" s="6"/>
      <c r="H11" s="6"/>
      <c r="I11" s="6"/>
      <c r="J11" s="6"/>
      <c r="K11" s="6"/>
    </row>
    <row r="12" spans="2:11" ht="12.75">
      <c r="B12" s="6"/>
      <c r="C12" s="125" t="s">
        <v>47</v>
      </c>
      <c r="D12" s="274">
        <f>+'Rta_4.13'!D12</f>
        <v>8.7</v>
      </c>
      <c r="E12" s="274">
        <f>+'Rta_4.13'!E12</f>
        <v>7.4</v>
      </c>
      <c r="F12" s="274"/>
      <c r="G12" s="274">
        <f>+'Rta_4.13'!G12</f>
        <v>2229.18</v>
      </c>
      <c r="H12" s="274">
        <f>+'Rta_4.13'!H12</f>
        <v>2291.18</v>
      </c>
      <c r="I12" s="274"/>
      <c r="J12" s="274"/>
      <c r="K12" s="271"/>
    </row>
    <row r="13" spans="2:11" ht="12.75">
      <c r="B13" s="6"/>
      <c r="C13" s="6" t="s">
        <v>48</v>
      </c>
      <c r="D13" s="271">
        <f>+'Rta_4.13'!D13</f>
        <v>3.4</v>
      </c>
      <c r="E13" s="271">
        <f>+'Rta_4.13'!E13</f>
        <v>1.5</v>
      </c>
      <c r="F13" s="271"/>
      <c r="G13" s="271">
        <f>+'Rta_4.13'!G13</f>
        <v>0</v>
      </c>
      <c r="H13" s="271">
        <f>+'Rta_4.13'!H13</f>
        <v>0</v>
      </c>
      <c r="I13" s="271"/>
      <c r="J13" s="271">
        <f>+'Rta_4.13'!J13</f>
        <v>51.3</v>
      </c>
      <c r="K13" s="271"/>
    </row>
    <row r="14" spans="2:11" ht="12.75">
      <c r="B14" s="6"/>
      <c r="C14" s="125" t="s">
        <v>49</v>
      </c>
      <c r="D14" s="274">
        <f>+'Rta_4.13'!D14</f>
        <v>-0.4</v>
      </c>
      <c r="E14" s="274">
        <f>+'Rta_4.13'!E14</f>
        <v>-1.2</v>
      </c>
      <c r="F14" s="274"/>
      <c r="G14" s="274">
        <f>+'Rta_4.13'!G14</f>
        <v>114.9</v>
      </c>
      <c r="H14" s="274">
        <f>+'Rta_4.13'!H14</f>
        <v>131.8</v>
      </c>
      <c r="I14" s="274"/>
      <c r="J14" s="274">
        <f>+'Rta_4.13'!J14</f>
        <v>3</v>
      </c>
      <c r="K14" s="271"/>
    </row>
    <row r="15" spans="2:11" ht="12.75">
      <c r="B15" s="6"/>
      <c r="C15" s="6" t="s">
        <v>50</v>
      </c>
      <c r="D15" s="271">
        <f>+'Rta_4.13'!D15</f>
        <v>13.4</v>
      </c>
      <c r="E15" s="271">
        <f>+'Rta_4.13'!E15</f>
        <v>12.3</v>
      </c>
      <c r="F15" s="271"/>
      <c r="G15" s="271">
        <f>+'Rta_4.13'!G15</f>
        <v>699.75</v>
      </c>
      <c r="H15" s="271">
        <f>+'Rta_4.13'!H15</f>
        <v>763</v>
      </c>
      <c r="I15" s="271"/>
      <c r="J15" s="271">
        <f>+'Rta_4.13'!J15</f>
        <v>10.3</v>
      </c>
      <c r="K15" s="271"/>
    </row>
    <row r="16" spans="2:11" ht="12.75">
      <c r="B16" s="6"/>
      <c r="C16" s="125" t="s">
        <v>52</v>
      </c>
      <c r="D16" s="274">
        <f>+'Rta_4.13'!D16</f>
        <v>3.5</v>
      </c>
      <c r="E16" s="274">
        <f>+'Rta_4.13'!E16</f>
        <v>-1.9</v>
      </c>
      <c r="F16" s="275"/>
      <c r="G16" s="274">
        <f>+'Rta_4.13'!G16</f>
        <v>1.5</v>
      </c>
      <c r="H16" s="274">
        <f>+'Rta_4.13'!H16</f>
        <v>1.59</v>
      </c>
      <c r="I16" s="275"/>
      <c r="J16" s="274">
        <f>+'Rta_4.13'!J16</f>
        <v>1.5</v>
      </c>
      <c r="K16" s="272"/>
    </row>
    <row r="17" spans="2:11" ht="9" customHeight="1" thickBot="1">
      <c r="B17" s="6"/>
      <c r="C17" s="75"/>
      <c r="D17" s="290"/>
      <c r="E17" s="290"/>
      <c r="F17" s="290"/>
      <c r="G17" s="290"/>
      <c r="H17" s="290"/>
      <c r="I17" s="75"/>
      <c r="J17" s="75"/>
      <c r="K17" s="63"/>
    </row>
    <row r="18" spans="2:11" ht="12.75" customHeight="1">
      <c r="B18" s="6"/>
      <c r="C18" s="416" t="s">
        <v>359</v>
      </c>
      <c r="D18" s="416"/>
      <c r="E18" s="417" t="s">
        <v>360</v>
      </c>
      <c r="F18" s="416" t="s">
        <v>361</v>
      </c>
      <c r="G18" s="416"/>
      <c r="H18" s="416"/>
      <c r="I18" s="416"/>
      <c r="J18" s="416"/>
      <c r="K18" s="123"/>
    </row>
    <row r="19" spans="2:11" ht="12.75" customHeight="1">
      <c r="B19" s="6"/>
      <c r="C19" s="416" t="s">
        <v>362</v>
      </c>
      <c r="D19" s="416"/>
      <c r="E19" s="416"/>
      <c r="F19" s="416"/>
      <c r="G19" s="416"/>
      <c r="H19" s="416"/>
      <c r="I19" s="416"/>
      <c r="J19" s="416"/>
      <c r="K19" s="123"/>
    </row>
    <row r="20" spans="2:11" ht="12.75" customHeight="1">
      <c r="B20" s="6"/>
      <c r="C20" s="416"/>
      <c r="D20" s="416"/>
      <c r="E20" s="416"/>
      <c r="F20" s="416"/>
      <c r="G20" s="416"/>
      <c r="H20" s="416"/>
      <c r="I20" s="416"/>
      <c r="J20" s="416"/>
      <c r="K20" s="123"/>
    </row>
    <row r="21" spans="2:21" ht="12.75">
      <c r="B21" s="6"/>
      <c r="C21" s="6" t="s">
        <v>391</v>
      </c>
      <c r="D21" s="6"/>
      <c r="E21" s="6"/>
      <c r="F21" s="6"/>
      <c r="G21" s="6"/>
      <c r="H21" s="6" t="s">
        <v>392</v>
      </c>
      <c r="I21" s="6"/>
      <c r="J21" s="6">
        <f>+'Rta_4.13'!D21</f>
        <v>0.6609999999999999</v>
      </c>
      <c r="K21" s="6"/>
      <c r="U21" s="40"/>
    </row>
    <row r="22" spans="2:21" ht="12.75">
      <c r="B22" s="6"/>
      <c r="C22" s="6"/>
      <c r="D22" s="6"/>
      <c r="E22" s="6"/>
      <c r="F22" s="6"/>
      <c r="G22" s="6"/>
      <c r="H22" s="6"/>
      <c r="I22" s="6"/>
      <c r="J22" s="6"/>
      <c r="K22" s="6"/>
      <c r="U22" s="40"/>
    </row>
    <row r="23" spans="2:21" ht="13.5" thickBot="1">
      <c r="B23" s="6"/>
      <c r="C23" s="75"/>
      <c r="D23" s="75"/>
      <c r="E23" s="75"/>
      <c r="F23" s="6"/>
      <c r="G23" s="6"/>
      <c r="H23" s="6"/>
      <c r="I23" s="6"/>
      <c r="J23" s="6"/>
      <c r="K23" s="6"/>
      <c r="T23" s="44"/>
      <c r="U23" s="40"/>
    </row>
    <row r="24" spans="2:21" ht="13.5">
      <c r="B24" s="6"/>
      <c r="C24" s="473"/>
      <c r="D24" s="474"/>
      <c r="E24" s="474" t="s">
        <v>466</v>
      </c>
      <c r="F24" s="6"/>
      <c r="G24" s="6"/>
      <c r="H24" s="6"/>
      <c r="I24" s="6"/>
      <c r="J24" s="6"/>
      <c r="K24" s="6"/>
      <c r="T24" s="44"/>
      <c r="U24" s="40"/>
    </row>
    <row r="25" spans="2:21" ht="13.5">
      <c r="B25" s="6"/>
      <c r="C25" s="474" t="s">
        <v>464</v>
      </c>
      <c r="D25" s="474" t="s">
        <v>465</v>
      </c>
      <c r="E25" s="474" t="s">
        <v>467</v>
      </c>
      <c r="F25" s="6"/>
      <c r="G25" s="6"/>
      <c r="H25" s="6"/>
      <c r="I25" s="6"/>
      <c r="J25" s="6"/>
      <c r="K25" s="6"/>
      <c r="T25" s="44"/>
      <c r="U25" s="40"/>
    </row>
    <row r="26" spans="2:21" ht="14.25" thickBot="1">
      <c r="B26" s="6"/>
      <c r="C26" s="162" t="s">
        <v>63</v>
      </c>
      <c r="D26" s="162" t="s">
        <v>63</v>
      </c>
      <c r="E26" s="162" t="s">
        <v>469</v>
      </c>
      <c r="F26" s="6"/>
      <c r="G26" s="6"/>
      <c r="H26" s="6"/>
      <c r="I26" s="6"/>
      <c r="J26" s="6"/>
      <c r="K26" s="6"/>
      <c r="T26" s="44"/>
      <c r="U26" s="40"/>
    </row>
    <row r="27" spans="2:21" ht="12.75">
      <c r="B27" s="6"/>
      <c r="C27" s="6"/>
      <c r="D27" s="268">
        <f>+'Rta_4.13'!G28</f>
        <v>1.0278129177545106</v>
      </c>
      <c r="E27" s="6"/>
      <c r="F27" s="6"/>
      <c r="G27" s="6"/>
      <c r="H27" s="6"/>
      <c r="I27" s="6"/>
      <c r="J27" s="6"/>
      <c r="K27" s="6"/>
      <c r="T27" s="44"/>
      <c r="U27" s="40"/>
    </row>
    <row r="28" spans="2:21" ht="12.75">
      <c r="B28" s="6"/>
      <c r="C28" s="277">
        <f>+'Rta_4.13'!E29</f>
        <v>1.015</v>
      </c>
      <c r="D28" s="277">
        <f>+'Rta_4.13'!G29</f>
        <v>1</v>
      </c>
      <c r="E28" s="277">
        <f>+'Rta_4.13'!H29</f>
        <v>1.0278129177545106</v>
      </c>
      <c r="F28" s="6"/>
      <c r="G28" s="6"/>
      <c r="H28" s="6"/>
      <c r="I28" s="6"/>
      <c r="J28" s="6"/>
      <c r="K28" s="6"/>
      <c r="T28" s="44"/>
      <c r="U28" s="40"/>
    </row>
    <row r="29" spans="2:21" ht="12.75">
      <c r="B29" s="6"/>
      <c r="C29" s="268">
        <f>+'Rta_4.13'!E30</f>
        <v>0.988</v>
      </c>
      <c r="D29" s="268">
        <f>+'Rta_4.13'!G30</f>
        <v>1.1470844212358573</v>
      </c>
      <c r="E29" s="268">
        <f>+'Rta_4.13'!H30</f>
        <v>0.8960220352806773</v>
      </c>
      <c r="F29" s="6"/>
      <c r="G29" s="6"/>
      <c r="H29" s="6"/>
      <c r="I29" s="6"/>
      <c r="J29" s="6"/>
      <c r="K29" s="6"/>
      <c r="T29" s="44"/>
      <c r="U29" s="40"/>
    </row>
    <row r="30" spans="2:21" ht="12.75">
      <c r="B30" s="6"/>
      <c r="C30" s="277">
        <f>+'Rta_4.13'!E31</f>
        <v>1.123</v>
      </c>
      <c r="D30" s="277">
        <f>+'Rta_4.13'!G31</f>
        <v>1.0903894247945696</v>
      </c>
      <c r="E30" s="277">
        <f>+'Rta_4.13'!H31</f>
        <v>0.942610863956381</v>
      </c>
      <c r="F30" s="6"/>
      <c r="G30" s="6"/>
      <c r="H30" s="6"/>
      <c r="I30" s="6"/>
      <c r="J30" s="6"/>
      <c r="K30" s="6"/>
      <c r="T30" s="44"/>
      <c r="U30" s="40"/>
    </row>
    <row r="31" spans="2:21" ht="13.5" thickBot="1">
      <c r="B31" s="6"/>
      <c r="C31" s="289">
        <f>+'Rta_4.13'!E32</f>
        <v>0.981</v>
      </c>
      <c r="D31" s="289">
        <f>+'Rta_4.13'!G32</f>
        <v>1.06</v>
      </c>
      <c r="E31" s="289">
        <f>+'Rta_4.13'!H32</f>
        <v>0.9696348280702929</v>
      </c>
      <c r="F31" s="6"/>
      <c r="G31" s="6"/>
      <c r="H31" s="6"/>
      <c r="I31" s="6"/>
      <c r="J31" s="6"/>
      <c r="K31" s="6"/>
      <c r="T31" s="44"/>
      <c r="U31" s="40"/>
    </row>
    <row r="32" spans="2:21" ht="12.75">
      <c r="B32" s="6"/>
      <c r="C32" s="288"/>
      <c r="D32" s="288"/>
      <c r="E32" s="288"/>
      <c r="F32" s="6"/>
      <c r="G32" s="6"/>
      <c r="H32" s="6"/>
      <c r="I32" s="6"/>
      <c r="J32" s="6"/>
      <c r="K32" s="6"/>
      <c r="T32" s="44"/>
      <c r="U32" s="40"/>
    </row>
    <row r="33" spans="2:21" ht="13.5" thickBot="1">
      <c r="B33" s="6"/>
      <c r="C33" s="75"/>
      <c r="D33" s="75"/>
      <c r="E33" s="75"/>
      <c r="F33" s="75"/>
      <c r="G33" s="75"/>
      <c r="H33" s="75"/>
      <c r="I33" s="6"/>
      <c r="J33" s="6"/>
      <c r="K33" s="6"/>
      <c r="T33" s="44"/>
      <c r="U33" s="40"/>
    </row>
    <row r="34" spans="2:21" ht="12.75">
      <c r="B34" s="6"/>
      <c r="C34" s="173"/>
      <c r="D34" s="586" t="s">
        <v>62</v>
      </c>
      <c r="E34" s="143"/>
      <c r="F34" s="125"/>
      <c r="G34" s="173"/>
      <c r="H34" s="173"/>
      <c r="I34" s="6"/>
      <c r="J34" s="6"/>
      <c r="K34" s="6"/>
      <c r="T34" s="44"/>
      <c r="U34" s="40"/>
    </row>
    <row r="35" spans="2:21" ht="13.5">
      <c r="B35" s="6"/>
      <c r="C35" s="143" t="s">
        <v>128</v>
      </c>
      <c r="D35" s="586"/>
      <c r="E35" s="474" t="s">
        <v>470</v>
      </c>
      <c r="F35" s="473"/>
      <c r="G35" s="143" t="s">
        <v>472</v>
      </c>
      <c r="H35" s="474" t="s">
        <v>471</v>
      </c>
      <c r="I35" s="6"/>
      <c r="J35" s="6"/>
      <c r="K35" s="6"/>
      <c r="T35" s="44"/>
      <c r="U35" s="40"/>
    </row>
    <row r="36" spans="2:21" ht="15" thickBot="1">
      <c r="B36" s="6"/>
      <c r="C36" s="210"/>
      <c r="D36" s="162" t="s">
        <v>65</v>
      </c>
      <c r="E36" s="210"/>
      <c r="F36" s="210"/>
      <c r="G36" s="210"/>
      <c r="H36" s="210"/>
      <c r="I36" s="6"/>
      <c r="J36" s="6"/>
      <c r="K36" s="6"/>
      <c r="T36" s="44"/>
      <c r="U36" s="40"/>
    </row>
    <row r="37" spans="2:21" ht="9" customHeight="1">
      <c r="B37" s="6"/>
      <c r="C37" s="6"/>
      <c r="D37" s="6"/>
      <c r="E37" s="6"/>
      <c r="F37" s="6"/>
      <c r="G37" s="6"/>
      <c r="H37" s="6"/>
      <c r="I37" s="6"/>
      <c r="J37" s="6"/>
      <c r="K37" s="6"/>
      <c r="T37" s="44"/>
      <c r="U37" s="40"/>
    </row>
    <row r="38" spans="2:21" ht="12.75">
      <c r="B38" s="6"/>
      <c r="C38" s="125" t="s">
        <v>48</v>
      </c>
      <c r="D38" s="277">
        <f>+J13/100/$J$21</f>
        <v>0.7760968229954616</v>
      </c>
      <c r="E38" s="276">
        <f>+C28*E28</f>
        <v>1.043230111520828</v>
      </c>
      <c r="F38" s="125"/>
      <c r="G38" s="292">
        <f>LOG(E38)</f>
        <v>0.018380113930987322</v>
      </c>
      <c r="H38" s="292">
        <f>+D38*G38</f>
        <v>0.014264748028133885</v>
      </c>
      <c r="I38" s="6"/>
      <c r="J38" s="6"/>
      <c r="K38" s="6"/>
      <c r="T38" s="44"/>
      <c r="U38" s="40"/>
    </row>
    <row r="39" spans="2:21" ht="12.75">
      <c r="B39" s="6"/>
      <c r="C39" s="6" t="s">
        <v>49</v>
      </c>
      <c r="D39" s="268">
        <f>+J14/100/$J$21</f>
        <v>0.04538577912254161</v>
      </c>
      <c r="E39" s="267">
        <f>+C29*E29</f>
        <v>0.8852697708573091</v>
      </c>
      <c r="F39" s="6"/>
      <c r="G39" s="286">
        <f>LOG(E39)</f>
        <v>-0.0529243653003221</v>
      </c>
      <c r="H39" s="286">
        <f>+D39*G39</f>
        <v>-0.0024020135537211247</v>
      </c>
      <c r="I39" s="6"/>
      <c r="J39" s="6"/>
      <c r="K39" s="6"/>
      <c r="T39" s="44"/>
      <c r="U39" s="40"/>
    </row>
    <row r="40" spans="2:21" ht="12.75">
      <c r="B40" s="6"/>
      <c r="C40" s="125" t="s">
        <v>50</v>
      </c>
      <c r="D40" s="277">
        <f>+J15/100/$J$21</f>
        <v>0.1558245083207262</v>
      </c>
      <c r="E40" s="276">
        <f>+C30*E30</f>
        <v>1.058552000223016</v>
      </c>
      <c r="F40" s="125"/>
      <c r="G40" s="292">
        <f>LOG(E40)</f>
        <v>0.024712197126533008</v>
      </c>
      <c r="H40" s="292">
        <f>+D40*G40</f>
        <v>0.0038507659667668687</v>
      </c>
      <c r="I40" s="6"/>
      <c r="J40" s="6"/>
      <c r="K40" s="6"/>
      <c r="T40" s="44"/>
      <c r="U40" s="40"/>
    </row>
    <row r="41" spans="2:21" ht="13.5" thickBot="1">
      <c r="B41" s="6"/>
      <c r="C41" s="75" t="s">
        <v>52</v>
      </c>
      <c r="D41" s="289">
        <f>+J16/100/$J$21</f>
        <v>0.022692889561270805</v>
      </c>
      <c r="E41" s="293">
        <f>+C31*E31</f>
        <v>0.9512117663369573</v>
      </c>
      <c r="F41" s="75"/>
      <c r="G41" s="294">
        <f>LOG(E41)</f>
        <v>-0.021722786203066117</v>
      </c>
      <c r="H41" s="294">
        <f>+D41*G41</f>
        <v>-0.0004929527882692765</v>
      </c>
      <c r="I41" s="6"/>
      <c r="J41" s="6"/>
      <c r="K41" s="6"/>
      <c r="T41" s="44"/>
      <c r="U41" s="40"/>
    </row>
    <row r="42" spans="2:21" ht="13.5" thickBot="1">
      <c r="B42" s="6"/>
      <c r="C42" s="255" t="s">
        <v>66</v>
      </c>
      <c r="D42" s="283">
        <f>SUM(D38:D41)</f>
        <v>1.0000000000000002</v>
      </c>
      <c r="E42" s="183"/>
      <c r="F42" s="255"/>
      <c r="G42" s="295"/>
      <c r="H42" s="296">
        <f>SUM(H38:H41)</f>
        <v>0.015220547652910353</v>
      </c>
      <c r="I42" s="6"/>
      <c r="J42" s="6"/>
      <c r="K42" s="6"/>
      <c r="T42" s="44"/>
      <c r="U42" s="40"/>
    </row>
    <row r="43" spans="2:21" ht="12.75">
      <c r="B43" s="6"/>
      <c r="C43" s="28"/>
      <c r="D43" s="297"/>
      <c r="E43" s="22"/>
      <c r="F43" s="28"/>
      <c r="G43" s="298"/>
      <c r="H43" s="299"/>
      <c r="I43" s="6"/>
      <c r="J43" s="6"/>
      <c r="K43" s="6"/>
      <c r="T43" s="44"/>
      <c r="U43" s="40"/>
    </row>
    <row r="44" spans="2:21" ht="12.75">
      <c r="B44" s="6"/>
      <c r="C44" s="6" t="s">
        <v>474</v>
      </c>
      <c r="D44" s="6"/>
      <c r="E44" s="6"/>
      <c r="F44" s="6"/>
      <c r="G44" s="6"/>
      <c r="H44" s="286">
        <f>LOG(1+(E12/100))</f>
        <v>0.031004281363536827</v>
      </c>
      <c r="I44" s="6"/>
      <c r="J44" s="6"/>
      <c r="K44" s="6"/>
      <c r="T44" s="44"/>
      <c r="U44" s="40"/>
    </row>
    <row r="45" spans="2:21" ht="13.5">
      <c r="B45" s="6"/>
      <c r="C45" s="6" t="s">
        <v>473</v>
      </c>
      <c r="D45" s="6"/>
      <c r="E45" s="6"/>
      <c r="F45" s="6"/>
      <c r="G45" s="6"/>
      <c r="H45" s="286">
        <f>+H42-H44</f>
        <v>-0.015783733710626476</v>
      </c>
      <c r="I45" s="6"/>
      <c r="J45" s="6"/>
      <c r="K45" s="6"/>
      <c r="T45" s="44"/>
      <c r="U45" s="40"/>
    </row>
    <row r="46" spans="2:21" ht="13.5">
      <c r="B46" s="6"/>
      <c r="C46" s="476" t="s">
        <v>85</v>
      </c>
      <c r="D46" s="6"/>
      <c r="E46" s="6"/>
      <c r="F46" s="6"/>
      <c r="G46" s="6"/>
      <c r="H46" s="286">
        <f>EXP(H45)</f>
        <v>0.9843401766350863</v>
      </c>
      <c r="I46" s="6"/>
      <c r="J46" s="6"/>
      <c r="K46" s="6"/>
      <c r="T46" s="44"/>
      <c r="U46" s="40"/>
    </row>
    <row r="47" spans="2:21" ht="12.75">
      <c r="B47" s="6"/>
      <c r="C47" s="6"/>
      <c r="D47" s="6"/>
      <c r="E47" s="6"/>
      <c r="F47" s="6"/>
      <c r="G47" s="6"/>
      <c r="H47" s="6"/>
      <c r="I47" s="6"/>
      <c r="J47" s="6"/>
      <c r="K47" s="6"/>
      <c r="T47" s="44"/>
      <c r="U47" s="40"/>
    </row>
    <row r="48" spans="2:21" ht="12.75">
      <c r="B48" s="6"/>
      <c r="C48" s="568" t="s">
        <v>393</v>
      </c>
      <c r="D48" s="568"/>
      <c r="E48" s="568"/>
      <c r="F48" s="568"/>
      <c r="G48" s="568"/>
      <c r="H48" s="569"/>
      <c r="I48" s="569"/>
      <c r="J48" s="569"/>
      <c r="K48" s="569"/>
      <c r="T48" s="44"/>
      <c r="U48" s="40"/>
    </row>
    <row r="49" spans="2:21" ht="12.75">
      <c r="B49" s="6"/>
      <c r="C49" s="569"/>
      <c r="D49" s="569"/>
      <c r="E49" s="569"/>
      <c r="F49" s="569"/>
      <c r="G49" s="569"/>
      <c r="H49" s="569"/>
      <c r="I49" s="569"/>
      <c r="J49" s="569"/>
      <c r="K49" s="569"/>
      <c r="T49" s="44"/>
      <c r="U49" s="40"/>
    </row>
    <row r="50" spans="2:21" ht="12.75">
      <c r="B50" s="6"/>
      <c r="C50" s="569"/>
      <c r="D50" s="569"/>
      <c r="E50" s="569"/>
      <c r="F50" s="569"/>
      <c r="G50" s="569"/>
      <c r="H50" s="569"/>
      <c r="I50" s="569"/>
      <c r="J50" s="569"/>
      <c r="K50" s="569"/>
      <c r="T50" s="44"/>
      <c r="U50" s="40"/>
    </row>
    <row r="51" spans="2:21" ht="12.75">
      <c r="B51" s="6"/>
      <c r="C51" s="569"/>
      <c r="D51" s="569"/>
      <c r="E51" s="569"/>
      <c r="F51" s="569"/>
      <c r="G51" s="569"/>
      <c r="H51" s="569"/>
      <c r="I51" s="569"/>
      <c r="J51" s="569"/>
      <c r="K51" s="569"/>
      <c r="T51" s="44"/>
      <c r="U51" s="40"/>
    </row>
    <row r="52" spans="2:21" ht="12.75">
      <c r="B52" s="6"/>
      <c r="C52" s="569"/>
      <c r="D52" s="569"/>
      <c r="E52" s="569"/>
      <c r="F52" s="569"/>
      <c r="G52" s="569"/>
      <c r="H52" s="569"/>
      <c r="I52" s="569"/>
      <c r="J52" s="569"/>
      <c r="K52" s="569"/>
      <c r="T52" s="44"/>
      <c r="U52" s="40"/>
    </row>
    <row r="53" spans="2:21" ht="12.75">
      <c r="B53" s="6"/>
      <c r="C53" s="565"/>
      <c r="D53" s="565"/>
      <c r="E53" s="565"/>
      <c r="F53" s="565"/>
      <c r="G53" s="565"/>
      <c r="H53" s="6"/>
      <c r="I53" s="6"/>
      <c r="J53" s="6"/>
      <c r="K53" s="6"/>
      <c r="T53" s="44"/>
      <c r="U53" s="40"/>
    </row>
    <row r="54" spans="2:11" ht="15.75">
      <c r="B54" s="541" t="s">
        <v>198</v>
      </c>
      <c r="C54" s="541"/>
      <c r="D54" s="181"/>
      <c r="E54" s="106"/>
      <c r="F54" s="106"/>
      <c r="G54" s="106"/>
      <c r="H54" s="540" t="s">
        <v>197</v>
      </c>
      <c r="I54" s="540"/>
      <c r="J54" s="540"/>
      <c r="K54" s="540"/>
    </row>
  </sheetData>
  <mergeCells count="11">
    <mergeCell ref="J4:K4"/>
    <mergeCell ref="C48:K52"/>
    <mergeCell ref="B4:C4"/>
    <mergeCell ref="B54:C54"/>
    <mergeCell ref="H54:K54"/>
    <mergeCell ref="B6:K6"/>
    <mergeCell ref="C9:C10"/>
    <mergeCell ref="C53:G53"/>
    <mergeCell ref="D34:D35"/>
    <mergeCell ref="D9:E9"/>
    <mergeCell ref="G9:H9"/>
  </mergeCells>
  <hyperlinks>
    <hyperlink ref="J4" location="Índice!E7" display="Volver al Índice"/>
    <hyperlink ref="J4:K4" location="Índice!B6" display="Volver al índice"/>
    <hyperlink ref="E18" r:id="rId1" display="www.banrep.gov.co "/>
    <hyperlink ref="B4" location="Ejercicios!B6" display="Volver a ejercicios"/>
  </hyperlinks>
  <printOptions horizontalCentered="1" verticalCentered="1"/>
  <pageMargins left="0.75" right="0.75" top="1" bottom="1" header="0.5" footer="0.5"/>
  <pageSetup fitToHeight="1" fitToWidth="1" horizontalDpi="600" verticalDpi="600" orientation="portrait" scale="67" r:id="rId2"/>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B2:M48"/>
  <sheetViews>
    <sheetView showGridLines="0" view="pageBreakPreview" zoomScale="80" zoomScaleSheetLayoutView="80" workbookViewId="0" topLeftCell="A1">
      <selection activeCell="A1" sqref="A1"/>
    </sheetView>
  </sheetViews>
  <sheetFormatPr defaultColWidth="9.140625" defaultRowHeight="12.75"/>
  <cols>
    <col min="1" max="2" width="9.140625" style="1" customWidth="1"/>
    <col min="3" max="3" width="9.8515625" style="1" customWidth="1"/>
    <col min="4" max="4" width="10.7109375" style="1" customWidth="1"/>
    <col min="5" max="5" width="9.8515625" style="1" customWidth="1"/>
    <col min="6" max="7" width="10.421875" style="1" customWidth="1"/>
    <col min="8" max="8" width="11.140625" style="1" customWidth="1"/>
    <col min="9" max="9" width="10.28125" style="1" customWidth="1"/>
    <col min="10" max="10" width="3.140625" style="1" customWidth="1"/>
    <col min="11" max="12" width="8.57421875" style="1" customWidth="1"/>
    <col min="13" max="14" width="7.28125" style="1" customWidth="1"/>
    <col min="15" max="15" width="10.28125" style="1" customWidth="1"/>
    <col min="16" max="16" width="9.8515625" style="1" customWidth="1"/>
    <col min="17" max="17" width="13.421875" style="1" customWidth="1"/>
    <col min="18" max="18" width="14.140625" style="1" customWidth="1"/>
    <col min="19" max="19" width="2.57421875" style="1" customWidth="1"/>
    <col min="20" max="21" width="9.28125" style="1" customWidth="1"/>
    <col min="22" max="16384" width="11.421875" style="1" customWidth="1"/>
  </cols>
  <sheetData>
    <row r="2" spans="2:13" ht="12.75">
      <c r="B2" s="107"/>
      <c r="C2" s="107"/>
      <c r="E2" s="100"/>
      <c r="F2" s="100"/>
      <c r="G2" s="100"/>
      <c r="H2" s="100"/>
      <c r="M2" s="100" t="s">
        <v>195</v>
      </c>
    </row>
    <row r="3" spans="2:8" ht="12.75">
      <c r="B3" s="107"/>
      <c r="C3" s="107"/>
      <c r="D3" s="107"/>
      <c r="E3" s="107"/>
      <c r="F3" s="100"/>
      <c r="G3" s="100"/>
      <c r="H3" s="100"/>
    </row>
    <row r="4" spans="2:13" ht="12.75">
      <c r="B4" s="513" t="s">
        <v>396</v>
      </c>
      <c r="C4" s="513"/>
      <c r="D4" s="107"/>
      <c r="E4" s="107"/>
      <c r="F4" s="100"/>
      <c r="G4" s="100"/>
      <c r="L4" s="538" t="s">
        <v>194</v>
      </c>
      <c r="M4" s="538"/>
    </row>
    <row r="5" spans="2:8" ht="12.75">
      <c r="B5" s="107"/>
      <c r="C5" s="107"/>
      <c r="D5" s="107"/>
      <c r="E5" s="107"/>
      <c r="F5" s="107"/>
      <c r="G5" s="107"/>
      <c r="H5" s="107"/>
    </row>
    <row r="6" spans="2:13" ht="18.75">
      <c r="B6" s="543" t="s">
        <v>196</v>
      </c>
      <c r="C6" s="543"/>
      <c r="D6" s="543"/>
      <c r="E6" s="543"/>
      <c r="F6" s="543"/>
      <c r="G6" s="543"/>
      <c r="H6" s="543"/>
      <c r="I6" s="543"/>
      <c r="J6" s="543"/>
      <c r="K6" s="543"/>
      <c r="L6" s="543"/>
      <c r="M6" s="543"/>
    </row>
    <row r="8" spans="2:7" ht="15.75" customHeight="1">
      <c r="B8" s="6" t="s">
        <v>449</v>
      </c>
      <c r="G8" s="14"/>
    </row>
    <row r="9" spans="3:9" ht="12.75">
      <c r="C9" s="140"/>
      <c r="D9" s="524" t="s">
        <v>620</v>
      </c>
      <c r="E9" s="524"/>
      <c r="F9" s="524" t="s">
        <v>623</v>
      </c>
      <c r="G9" s="524"/>
      <c r="H9" s="524" t="s">
        <v>624</v>
      </c>
      <c r="I9" s="524"/>
    </row>
    <row r="10" spans="3:9" ht="22.5" customHeight="1">
      <c r="C10" s="152" t="s">
        <v>553</v>
      </c>
      <c r="D10" s="152" t="s">
        <v>554</v>
      </c>
      <c r="E10" s="152" t="s">
        <v>556</v>
      </c>
      <c r="F10" s="152" t="s">
        <v>554</v>
      </c>
      <c r="G10" s="152" t="s">
        <v>556</v>
      </c>
      <c r="H10" s="152" t="s">
        <v>554</v>
      </c>
      <c r="I10" s="152" t="s">
        <v>556</v>
      </c>
    </row>
    <row r="11" spans="3:9" ht="12.75">
      <c r="C11" s="141"/>
      <c r="D11" s="142" t="s">
        <v>621</v>
      </c>
      <c r="E11" s="142" t="s">
        <v>622</v>
      </c>
      <c r="F11" s="142" t="s">
        <v>621</v>
      </c>
      <c r="G11" s="142" t="s">
        <v>622</v>
      </c>
      <c r="H11" s="142" t="s">
        <v>621</v>
      </c>
      <c r="I11" s="142" t="s">
        <v>622</v>
      </c>
    </row>
    <row r="12" spans="3:9" ht="8.25" customHeight="1">
      <c r="C12" s="6"/>
      <c r="D12" s="6"/>
      <c r="E12" s="6"/>
      <c r="F12" s="6"/>
      <c r="G12" s="6"/>
      <c r="H12" s="6"/>
      <c r="I12" s="6"/>
    </row>
    <row r="13" spans="3:9" ht="12.75">
      <c r="C13" s="152">
        <v>1996</v>
      </c>
      <c r="D13" s="274">
        <v>600</v>
      </c>
      <c r="E13" s="274">
        <f>+D13*25</f>
        <v>15000</v>
      </c>
      <c r="F13" s="274">
        <v>2500</v>
      </c>
      <c r="G13" s="274">
        <f>+F13*5</f>
        <v>12500</v>
      </c>
      <c r="H13" s="274">
        <v>70</v>
      </c>
      <c r="I13" s="274">
        <f>H13*50</f>
        <v>3500</v>
      </c>
    </row>
    <row r="14" spans="3:9" ht="12.75">
      <c r="C14" s="35">
        <f>+C13+1</f>
        <v>1997</v>
      </c>
      <c r="D14" s="271">
        <v>650</v>
      </c>
      <c r="E14" s="271">
        <f>+D14*29</f>
        <v>18850</v>
      </c>
      <c r="F14" s="271">
        <v>2800</v>
      </c>
      <c r="G14" s="271">
        <f>+F14*5.2</f>
        <v>14560</v>
      </c>
      <c r="H14" s="271">
        <v>92</v>
      </c>
      <c r="I14" s="271">
        <f>H14*65</f>
        <v>5980</v>
      </c>
    </row>
    <row r="15" spans="3:9" ht="12.75">
      <c r="C15" s="152">
        <f>+C14+1</f>
        <v>1998</v>
      </c>
      <c r="D15" s="274">
        <v>680</v>
      </c>
      <c r="E15" s="274">
        <f>+D15*40</f>
        <v>27200</v>
      </c>
      <c r="F15" s="274">
        <v>2950</v>
      </c>
      <c r="G15" s="274">
        <f>+F15*5.5</f>
        <v>16225</v>
      </c>
      <c r="H15" s="274">
        <v>100</v>
      </c>
      <c r="I15" s="274">
        <f>H15*70</f>
        <v>7000</v>
      </c>
    </row>
    <row r="16" spans="3:9" ht="12.75">
      <c r="C16" s="35">
        <f>+C15+1</f>
        <v>1999</v>
      </c>
      <c r="D16" s="272">
        <v>690</v>
      </c>
      <c r="E16" s="272">
        <f>+D16*55</f>
        <v>37950</v>
      </c>
      <c r="F16" s="272">
        <v>3100</v>
      </c>
      <c r="G16" s="272">
        <f>+F16*6.1</f>
        <v>18910</v>
      </c>
      <c r="H16" s="272">
        <v>115</v>
      </c>
      <c r="I16" s="271">
        <f>H16*85</f>
        <v>9775</v>
      </c>
    </row>
    <row r="17" spans="3:9" ht="12.75">
      <c r="C17" s="142">
        <f>+C16+1</f>
        <v>2000</v>
      </c>
      <c r="D17" s="301">
        <v>700</v>
      </c>
      <c r="E17" s="301">
        <f>+D17*60</f>
        <v>42000</v>
      </c>
      <c r="F17" s="301">
        <v>3150</v>
      </c>
      <c r="G17" s="301">
        <f>+F17*6.2</f>
        <v>19530</v>
      </c>
      <c r="H17" s="301">
        <v>125</v>
      </c>
      <c r="I17" s="301">
        <f>H17*90</f>
        <v>11250</v>
      </c>
    </row>
    <row r="18" ht="12.75">
      <c r="C18" s="9"/>
    </row>
    <row r="19" spans="2:13" ht="15" customHeight="1">
      <c r="B19" s="596" t="s">
        <v>519</v>
      </c>
      <c r="C19" s="596"/>
      <c r="D19" s="596"/>
      <c r="E19" s="596"/>
      <c r="F19" s="596"/>
      <c r="G19" s="596"/>
      <c r="H19" s="596"/>
      <c r="I19" s="596"/>
      <c r="J19" s="596"/>
      <c r="K19" s="596"/>
      <c r="L19" s="596"/>
      <c r="M19" s="596"/>
    </row>
    <row r="20" spans="2:13" ht="15" customHeight="1">
      <c r="B20" s="596"/>
      <c r="C20" s="596"/>
      <c r="D20" s="596"/>
      <c r="E20" s="596"/>
      <c r="F20" s="596"/>
      <c r="G20" s="596"/>
      <c r="H20" s="596"/>
      <c r="I20" s="596"/>
      <c r="J20" s="596"/>
      <c r="K20" s="596"/>
      <c r="L20" s="596"/>
      <c r="M20" s="596"/>
    </row>
    <row r="21" ht="12.75">
      <c r="C21" s="9"/>
    </row>
    <row r="22" spans="2:12" ht="27" customHeight="1">
      <c r="B22" s="140"/>
      <c r="C22" s="593" t="s">
        <v>0</v>
      </c>
      <c r="D22" s="593"/>
      <c r="E22" s="593"/>
      <c r="F22" s="302"/>
      <c r="G22" s="302"/>
      <c r="H22" s="592" t="s">
        <v>10</v>
      </c>
      <c r="I22" s="592"/>
      <c r="J22" s="302"/>
      <c r="K22" s="592" t="s">
        <v>1</v>
      </c>
      <c r="L22" s="592"/>
    </row>
    <row r="23" spans="2:12" ht="13.5">
      <c r="B23" s="173"/>
      <c r="C23" s="473"/>
      <c r="D23" s="473"/>
      <c r="E23" s="473"/>
      <c r="F23" s="590" t="s">
        <v>475</v>
      </c>
      <c r="G23" s="590" t="s">
        <v>476</v>
      </c>
      <c r="H23" s="594"/>
      <c r="I23" s="594"/>
      <c r="J23" s="303"/>
      <c r="K23" s="594"/>
      <c r="L23" s="594"/>
    </row>
    <row r="24" spans="2:12" ht="19.5">
      <c r="B24" s="304" t="s">
        <v>553</v>
      </c>
      <c r="C24" s="477" t="s">
        <v>477</v>
      </c>
      <c r="D24" s="477" t="s">
        <v>478</v>
      </c>
      <c r="E24" s="477" t="s">
        <v>479</v>
      </c>
      <c r="F24" s="591"/>
      <c r="G24" s="591"/>
      <c r="H24" s="594"/>
      <c r="I24" s="594"/>
      <c r="J24" s="303"/>
      <c r="K24" s="594"/>
      <c r="L24" s="594"/>
    </row>
    <row r="25" spans="2:12" ht="12.75">
      <c r="B25" s="141"/>
      <c r="C25" s="305"/>
      <c r="D25" s="305"/>
      <c r="E25" s="305"/>
      <c r="F25" s="305"/>
      <c r="G25" s="305"/>
      <c r="H25" s="305"/>
      <c r="I25" s="595"/>
      <c r="J25" s="305"/>
      <c r="K25" s="305"/>
      <c r="L25" s="305"/>
    </row>
    <row r="26" spans="2:12" ht="8.25" customHeight="1">
      <c r="B26" s="6"/>
      <c r="C26" s="6"/>
      <c r="D26" s="6"/>
      <c r="E26" s="6"/>
      <c r="F26" s="6"/>
      <c r="G26" s="6"/>
      <c r="H26" s="6"/>
      <c r="I26" s="6"/>
      <c r="J26" s="6"/>
      <c r="K26" s="6"/>
      <c r="L26" s="6"/>
    </row>
    <row r="27" spans="2:12" ht="12.75">
      <c r="B27" s="152">
        <f>+C13</f>
        <v>1996</v>
      </c>
      <c r="C27" s="306">
        <f>+E13/D13</f>
        <v>25</v>
      </c>
      <c r="D27" s="274">
        <f>+G13/F13</f>
        <v>5</v>
      </c>
      <c r="E27" s="274">
        <f>+I13/H13</f>
        <v>50</v>
      </c>
      <c r="F27" s="274">
        <f>+(C27*D$13+D27*F$13+E27*H$13)</f>
        <v>31000</v>
      </c>
      <c r="G27" s="274">
        <f>$C$27*D13+$D$27*F13+$E$27*H13</f>
        <v>31000</v>
      </c>
      <c r="H27" s="336">
        <f>+F27/($E$13+$G$13+$I$13)</f>
        <v>1</v>
      </c>
      <c r="I27" s="274">
        <f>(E13+G13+I13)/H27</f>
        <v>31000</v>
      </c>
      <c r="J27" s="274"/>
      <c r="K27" s="336">
        <f>+G27/($E$13+$G$13+$I$13)</f>
        <v>1</v>
      </c>
      <c r="L27" s="336">
        <f>(E13+G13+I13)/F27</f>
        <v>1</v>
      </c>
    </row>
    <row r="28" spans="2:12" ht="12.75">
      <c r="B28" s="35">
        <f>+C14</f>
        <v>1997</v>
      </c>
      <c r="C28" s="300">
        <f>+E14/D14</f>
        <v>29</v>
      </c>
      <c r="D28" s="271">
        <f>+G14/F14</f>
        <v>5.2</v>
      </c>
      <c r="E28" s="271">
        <f>+I14/H14</f>
        <v>65</v>
      </c>
      <c r="F28" s="271">
        <f>+(C28*D$13+D28*F$13+E28*H$13)</f>
        <v>34950</v>
      </c>
      <c r="G28" s="271">
        <f>$C$27*D14+$D$27*F14+$E$27*H14</f>
        <v>34850</v>
      </c>
      <c r="H28" s="333">
        <f>+F28/($E$13+$G$13+$I$13)</f>
        <v>1.1274193548387097</v>
      </c>
      <c r="I28" s="271">
        <f>(E14+G14+I14)/H28</f>
        <v>34938.1974248927</v>
      </c>
      <c r="J28" s="271"/>
      <c r="K28" s="333">
        <f>+G28/($E$13+$G$13+$I$13)</f>
        <v>1.1241935483870968</v>
      </c>
      <c r="L28" s="333">
        <f>(E14+G14+I14)/F28</f>
        <v>1.127038626609442</v>
      </c>
    </row>
    <row r="29" spans="2:12" ht="12.75">
      <c r="B29" s="152">
        <f>+C15</f>
        <v>1998</v>
      </c>
      <c r="C29" s="306">
        <f>+E15/D15</f>
        <v>40</v>
      </c>
      <c r="D29" s="274">
        <f>+G15/F15</f>
        <v>5.5</v>
      </c>
      <c r="E29" s="274">
        <f>+I15/H15</f>
        <v>70</v>
      </c>
      <c r="F29" s="274">
        <f>+(C29*D$13+D29*F$13+E29*H$13)</f>
        <v>42650</v>
      </c>
      <c r="G29" s="274">
        <f>$C$27*D15+$D$27*F15+$E$27*H15</f>
        <v>36750</v>
      </c>
      <c r="H29" s="336">
        <f>+F29/($E$13+$G$13+$I$13)</f>
        <v>1.3758064516129032</v>
      </c>
      <c r="I29" s="274">
        <f>(E15+G15+I15)/H29</f>
        <v>36651.230949589684</v>
      </c>
      <c r="J29" s="274"/>
      <c r="K29" s="336">
        <f>+G29/($E$13+$G$13+$I$13)</f>
        <v>1.185483870967742</v>
      </c>
      <c r="L29" s="336">
        <f>(E15+G15+I15)/F29</f>
        <v>1.182297772567409</v>
      </c>
    </row>
    <row r="30" spans="2:12" ht="12.75">
      <c r="B30" s="35">
        <f>+C16</f>
        <v>1999</v>
      </c>
      <c r="C30" s="300">
        <f>+E16/D16</f>
        <v>55</v>
      </c>
      <c r="D30" s="271">
        <f>+G16/F16</f>
        <v>6.1</v>
      </c>
      <c r="E30" s="271">
        <f>+I16/H16</f>
        <v>85</v>
      </c>
      <c r="F30" s="271">
        <f>+(C30*D$13+D30*F$13+E30*H$13)</f>
        <v>54200</v>
      </c>
      <c r="G30" s="271">
        <f>$C$27*D16+$D$27*F16+$E$27*H16</f>
        <v>38500</v>
      </c>
      <c r="H30" s="333">
        <f>+F30/($E$13+$G$13+$I$13)</f>
        <v>1.7483870967741935</v>
      </c>
      <c r="I30" s="271">
        <f>(E16+G16+I16)/H30</f>
        <v>38112.26937269373</v>
      </c>
      <c r="J30" s="271"/>
      <c r="K30" s="333">
        <f>+G30/($E$13+$G$13+$I$13)</f>
        <v>1.2419354838709677</v>
      </c>
      <c r="L30" s="333">
        <f>(E16+G16+I16)/F30</f>
        <v>1.2294280442804428</v>
      </c>
    </row>
    <row r="31" spans="2:12" ht="12.75">
      <c r="B31" s="142">
        <f>+C17</f>
        <v>2000</v>
      </c>
      <c r="C31" s="307">
        <f>+E17/D17</f>
        <v>60</v>
      </c>
      <c r="D31" s="301">
        <f>+G17/F17</f>
        <v>6.2</v>
      </c>
      <c r="E31" s="301">
        <f>+I17/H17</f>
        <v>90</v>
      </c>
      <c r="F31" s="301">
        <f>+(C31*D$13+D31*F$13+E31*H$13)</f>
        <v>57800</v>
      </c>
      <c r="G31" s="301">
        <f>$C$27*D17+$D$27*F17+$E$27*H17</f>
        <v>39500</v>
      </c>
      <c r="H31" s="443">
        <f>+F31/($E$13+$G$13+$I$13)</f>
        <v>1.864516129032258</v>
      </c>
      <c r="I31" s="301">
        <f>(E17+G17+I17)/H31</f>
        <v>39034.25605536332</v>
      </c>
      <c r="J31" s="301"/>
      <c r="K31" s="443">
        <f>+G31/($E$13+$G$13+$I$13)</f>
        <v>1.2741935483870968</v>
      </c>
      <c r="L31" s="443">
        <f>(E17+G17+I17)/F31</f>
        <v>1.2591695501730105</v>
      </c>
    </row>
    <row r="32" spans="2:13" ht="12.75">
      <c r="B32" s="22"/>
      <c r="C32" s="308"/>
      <c r="D32" s="309"/>
      <c r="E32" s="309"/>
      <c r="F32" s="309"/>
      <c r="G32" s="309"/>
      <c r="H32" s="309"/>
      <c r="I32" s="309"/>
      <c r="J32" s="309"/>
      <c r="K32" s="309"/>
      <c r="L32" s="309"/>
      <c r="M32" s="29"/>
    </row>
    <row r="33" spans="2:13" ht="12.75">
      <c r="B33" s="22"/>
      <c r="C33" s="308"/>
      <c r="D33" s="309"/>
      <c r="E33" s="309"/>
      <c r="F33" s="309"/>
      <c r="G33" s="309"/>
      <c r="H33" s="309"/>
      <c r="I33" s="309"/>
      <c r="J33" s="309"/>
      <c r="K33" s="309"/>
      <c r="L33" s="309"/>
      <c r="M33" s="29"/>
    </row>
    <row r="34" spans="2:13" ht="12.75">
      <c r="B34" s="519" t="s">
        <v>480</v>
      </c>
      <c r="C34" s="519"/>
      <c r="D34" s="519"/>
      <c r="E34" s="519"/>
      <c r="F34" s="519"/>
      <c r="G34" s="519"/>
      <c r="H34" s="519"/>
      <c r="I34" s="519"/>
      <c r="J34" s="519"/>
      <c r="K34" s="519"/>
      <c r="L34" s="519"/>
      <c r="M34" s="519"/>
    </row>
    <row r="35" spans="2:13" ht="12.75">
      <c r="B35" s="519"/>
      <c r="C35" s="519"/>
      <c r="D35" s="519"/>
      <c r="E35" s="519"/>
      <c r="F35" s="519"/>
      <c r="G35" s="519"/>
      <c r="H35" s="519"/>
      <c r="I35" s="519"/>
      <c r="J35" s="519"/>
      <c r="K35" s="519"/>
      <c r="L35" s="519"/>
      <c r="M35" s="519"/>
    </row>
    <row r="36" spans="2:13" ht="12.75">
      <c r="B36" s="519"/>
      <c r="C36" s="519"/>
      <c r="D36" s="519"/>
      <c r="E36" s="519"/>
      <c r="F36" s="519"/>
      <c r="G36" s="519"/>
      <c r="H36" s="519"/>
      <c r="I36" s="519"/>
      <c r="J36" s="519"/>
      <c r="K36" s="519"/>
      <c r="L36" s="519"/>
      <c r="M36" s="519"/>
    </row>
    <row r="37" spans="2:13" ht="15.75">
      <c r="B37" s="65"/>
      <c r="C37" s="308"/>
      <c r="D37" s="309"/>
      <c r="E37" s="309"/>
      <c r="F37" s="309"/>
      <c r="G37" s="309"/>
      <c r="H37" s="309"/>
      <c r="I37" s="309"/>
      <c r="J37" s="309"/>
      <c r="K37" s="309"/>
      <c r="L37" s="309"/>
      <c r="M37" s="29"/>
    </row>
    <row r="38" spans="2:13" ht="12.75">
      <c r="B38" s="519" t="s">
        <v>504</v>
      </c>
      <c r="C38" s="567"/>
      <c r="D38" s="567"/>
      <c r="E38" s="567"/>
      <c r="F38" s="567"/>
      <c r="G38" s="567"/>
      <c r="H38" s="567"/>
      <c r="I38" s="567"/>
      <c r="J38" s="567"/>
      <c r="K38" s="567"/>
      <c r="L38" s="567"/>
      <c r="M38" s="570"/>
    </row>
    <row r="39" spans="2:13" ht="12.75">
      <c r="B39" s="567"/>
      <c r="C39" s="567"/>
      <c r="D39" s="567"/>
      <c r="E39" s="567"/>
      <c r="F39" s="567"/>
      <c r="G39" s="567"/>
      <c r="H39" s="567"/>
      <c r="I39" s="567"/>
      <c r="J39" s="567"/>
      <c r="K39" s="567"/>
      <c r="L39" s="567"/>
      <c r="M39" s="570"/>
    </row>
    <row r="40" spans="2:13" ht="12.75">
      <c r="B40" s="567"/>
      <c r="C40" s="567"/>
      <c r="D40" s="567"/>
      <c r="E40" s="567"/>
      <c r="F40" s="567"/>
      <c r="G40" s="567"/>
      <c r="H40" s="567"/>
      <c r="I40" s="567"/>
      <c r="J40" s="567"/>
      <c r="K40" s="567"/>
      <c r="L40" s="567"/>
      <c r="M40" s="570"/>
    </row>
    <row r="41" spans="2:13" ht="12.75">
      <c r="B41" s="570"/>
      <c r="C41" s="570"/>
      <c r="D41" s="570"/>
      <c r="E41" s="570"/>
      <c r="F41" s="570"/>
      <c r="G41" s="570"/>
      <c r="H41" s="570"/>
      <c r="I41" s="570"/>
      <c r="J41" s="570"/>
      <c r="K41" s="570"/>
      <c r="L41" s="570"/>
      <c r="M41" s="570"/>
    </row>
    <row r="42" spans="2:13" ht="15.75">
      <c r="B42" s="65"/>
      <c r="C42" s="308"/>
      <c r="D42" s="309"/>
      <c r="E42" s="309"/>
      <c r="F42" s="309"/>
      <c r="G42" s="309"/>
      <c r="H42" s="309"/>
      <c r="I42" s="309"/>
      <c r="J42" s="309"/>
      <c r="K42" s="309"/>
      <c r="L42" s="309"/>
      <c r="M42" s="29"/>
    </row>
    <row r="43" spans="2:13" ht="12.75">
      <c r="B43" s="519" t="s">
        <v>520</v>
      </c>
      <c r="C43" s="519"/>
      <c r="D43" s="519"/>
      <c r="E43" s="519"/>
      <c r="F43" s="519"/>
      <c r="G43" s="519"/>
      <c r="H43" s="519"/>
      <c r="I43" s="519"/>
      <c r="J43" s="519"/>
      <c r="K43" s="519"/>
      <c r="L43" s="519"/>
      <c r="M43" s="589"/>
    </row>
    <row r="44" spans="2:13" ht="12.75">
      <c r="B44" s="519"/>
      <c r="C44" s="519"/>
      <c r="D44" s="519"/>
      <c r="E44" s="519"/>
      <c r="F44" s="519"/>
      <c r="G44" s="519"/>
      <c r="H44" s="519"/>
      <c r="I44" s="519"/>
      <c r="J44" s="519"/>
      <c r="K44" s="519"/>
      <c r="L44" s="519"/>
      <c r="M44" s="589"/>
    </row>
    <row r="45" spans="2:13" ht="12.75">
      <c r="B45" s="519"/>
      <c r="C45" s="519"/>
      <c r="D45" s="519"/>
      <c r="E45" s="519"/>
      <c r="F45" s="519"/>
      <c r="G45" s="519"/>
      <c r="H45" s="519"/>
      <c r="I45" s="519"/>
      <c r="J45" s="519"/>
      <c r="K45" s="519"/>
      <c r="L45" s="519"/>
      <c r="M45" s="589"/>
    </row>
    <row r="46" spans="2:13" ht="12.75">
      <c r="B46" s="519"/>
      <c r="C46" s="519"/>
      <c r="D46" s="519"/>
      <c r="E46" s="519"/>
      <c r="F46" s="519"/>
      <c r="G46" s="519"/>
      <c r="H46" s="519"/>
      <c r="I46" s="519"/>
      <c r="J46" s="519"/>
      <c r="K46" s="519"/>
      <c r="L46" s="519"/>
      <c r="M46" s="589"/>
    </row>
    <row r="47" spans="2:13" ht="12.75">
      <c r="B47" s="22"/>
      <c r="C47" s="308"/>
      <c r="D47" s="309"/>
      <c r="E47" s="309"/>
      <c r="F47" s="309"/>
      <c r="G47" s="309"/>
      <c r="H47" s="309"/>
      <c r="I47" s="309"/>
      <c r="J47" s="309"/>
      <c r="K47" s="309"/>
      <c r="L47" s="309"/>
      <c r="M47" s="29"/>
    </row>
    <row r="48" spans="2:13" ht="15.75">
      <c r="B48" s="541" t="s">
        <v>198</v>
      </c>
      <c r="C48" s="541"/>
      <c r="D48" s="106"/>
      <c r="E48" s="106"/>
      <c r="F48" s="137"/>
      <c r="G48" s="106"/>
      <c r="H48" s="540" t="s">
        <v>197</v>
      </c>
      <c r="I48" s="540"/>
      <c r="J48" s="540"/>
      <c r="K48" s="540"/>
      <c r="L48" s="540"/>
      <c r="M48" s="540"/>
    </row>
  </sheetData>
  <mergeCells count="21">
    <mergeCell ref="H48:M48"/>
    <mergeCell ref="B38:M41"/>
    <mergeCell ref="G23:G24"/>
    <mergeCell ref="K23:K24"/>
    <mergeCell ref="L23:L24"/>
    <mergeCell ref="H23:H24"/>
    <mergeCell ref="B48:C48"/>
    <mergeCell ref="B34:M36"/>
    <mergeCell ref="B4:C4"/>
    <mergeCell ref="L4:M4"/>
    <mergeCell ref="B6:M6"/>
    <mergeCell ref="C22:E22"/>
    <mergeCell ref="K22:L22"/>
    <mergeCell ref="D9:E9"/>
    <mergeCell ref="H9:I9"/>
    <mergeCell ref="B19:M20"/>
    <mergeCell ref="F9:G9"/>
    <mergeCell ref="B43:M46"/>
    <mergeCell ref="F23:F24"/>
    <mergeCell ref="H22:I22"/>
    <mergeCell ref="I23:I25"/>
  </mergeCells>
  <hyperlinks>
    <hyperlink ref="L4" location="Índice!E7" display="Volver al Índice"/>
    <hyperlink ref="L4:M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portrait" scale="72" r:id="rId6"/>
  <headerFooter alignWithMargins="0">
    <oddFooter>&amp;R&amp;A</oddFooter>
  </headerFooter>
  <legacyDrawing r:id="rId5"/>
  <oleObjects>
    <oleObject progId="Equation.3" shapeId="1809100" r:id="rId1"/>
    <oleObject progId="Equation.3" shapeId="1822792" r:id="rId2"/>
    <oleObject progId="Equation.3" shapeId="1843771" r:id="rId3"/>
    <oleObject progId="Equation.3" shapeId="1847020" r:id="rId4"/>
  </oleObjects>
</worksheet>
</file>

<file path=xl/worksheets/sheet18.xml><?xml version="1.0" encoding="utf-8"?>
<worksheet xmlns="http://schemas.openxmlformats.org/spreadsheetml/2006/main" xmlns:r="http://schemas.openxmlformats.org/officeDocument/2006/relationships">
  <sheetPr codeName="Sheet17">
    <pageSetUpPr fitToPage="1"/>
  </sheetPr>
  <dimension ref="B2:N56"/>
  <sheetViews>
    <sheetView showGridLines="0" view="pageBreakPreview" zoomScale="80" zoomScaleNormal="50" zoomScaleSheetLayoutView="80" workbookViewId="0" topLeftCell="A1">
      <selection activeCell="A1" sqref="A1"/>
    </sheetView>
  </sheetViews>
  <sheetFormatPr defaultColWidth="9.140625" defaultRowHeight="12.75"/>
  <cols>
    <col min="1" max="1" width="6.00390625" style="1" customWidth="1"/>
    <col min="2" max="2" width="9.140625" style="1" customWidth="1"/>
    <col min="3" max="3" width="11.421875" style="1" customWidth="1"/>
    <col min="4" max="4" width="12.140625" style="1" customWidth="1"/>
    <col min="5" max="5" width="25.8515625" style="1" customWidth="1"/>
    <col min="6" max="6" width="29.28125" style="1" customWidth="1"/>
    <col min="7" max="7" width="19.28125" style="1" customWidth="1"/>
    <col min="8" max="8" width="16.28125" style="1" customWidth="1"/>
    <col min="9" max="10" width="11.421875" style="1" customWidth="1"/>
    <col min="11" max="11" width="6.57421875" style="1" customWidth="1"/>
    <col min="12" max="12" width="13.421875" style="1" customWidth="1"/>
    <col min="13" max="16384" width="11.421875" style="1" customWidth="1"/>
  </cols>
  <sheetData>
    <row r="2" spans="2:10" ht="12.75">
      <c r="B2" s="107"/>
      <c r="C2" s="107"/>
      <c r="D2" s="514" t="s">
        <v>195</v>
      </c>
      <c r="E2" s="514"/>
      <c r="F2" s="514"/>
      <c r="G2" s="514"/>
      <c r="H2" s="514"/>
      <c r="I2" s="514"/>
      <c r="J2" s="514"/>
    </row>
    <row r="3" spans="2:10" ht="12.75">
      <c r="B3" s="107"/>
      <c r="C3" s="107"/>
      <c r="D3" s="107"/>
      <c r="E3" s="107"/>
      <c r="F3" s="100"/>
      <c r="G3" s="100"/>
      <c r="H3" s="100"/>
      <c r="I3" s="100"/>
      <c r="J3" s="100"/>
    </row>
    <row r="4" spans="2:10" ht="12.75">
      <c r="B4" s="513" t="s">
        <v>396</v>
      </c>
      <c r="C4" s="513"/>
      <c r="D4" s="107"/>
      <c r="E4" s="107"/>
      <c r="F4" s="100"/>
      <c r="G4" s="100"/>
      <c r="H4" s="100"/>
      <c r="I4" s="538" t="s">
        <v>194</v>
      </c>
      <c r="J4" s="538"/>
    </row>
    <row r="5" spans="2:10" ht="12.75">
      <c r="B5" s="107"/>
      <c r="C5" s="107"/>
      <c r="D5" s="107"/>
      <c r="E5" s="107"/>
      <c r="F5" s="107"/>
      <c r="G5" s="107"/>
      <c r="H5" s="107"/>
      <c r="I5" s="107"/>
      <c r="J5" s="107"/>
    </row>
    <row r="6" spans="2:10" ht="18.75">
      <c r="B6" s="543" t="s">
        <v>196</v>
      </c>
      <c r="C6" s="543"/>
      <c r="D6" s="543"/>
      <c r="E6" s="543"/>
      <c r="F6" s="543"/>
      <c r="G6" s="543"/>
      <c r="H6" s="543"/>
      <c r="I6" s="543"/>
      <c r="J6" s="543"/>
    </row>
    <row r="8" ht="15.75">
      <c r="B8" s="6" t="s">
        <v>450</v>
      </c>
    </row>
    <row r="9" spans="2:13" ht="12.75">
      <c r="B9" s="6"/>
      <c r="C9" s="6" t="s">
        <v>282</v>
      </c>
      <c r="D9" s="6"/>
      <c r="E9" s="6"/>
      <c r="F9" s="6"/>
      <c r="G9" s="6"/>
      <c r="H9" s="6"/>
      <c r="I9" s="6"/>
      <c r="J9" s="6"/>
      <c r="K9" s="6"/>
      <c r="L9" s="6"/>
      <c r="M9" s="6"/>
    </row>
    <row r="10" spans="2:13" ht="12.75">
      <c r="B10" s="6"/>
      <c r="C10" s="6"/>
      <c r="D10" s="6"/>
      <c r="E10" s="6"/>
      <c r="F10" s="6"/>
      <c r="G10" s="6"/>
      <c r="H10" s="6"/>
      <c r="I10" s="6"/>
      <c r="J10" s="6"/>
      <c r="K10" s="6"/>
      <c r="L10" s="6"/>
      <c r="M10" s="6"/>
    </row>
    <row r="11" spans="2:13" ht="12" customHeight="1" thickBot="1">
      <c r="B11" s="6"/>
      <c r="C11" s="75"/>
      <c r="D11" s="75"/>
      <c r="E11" s="75"/>
      <c r="F11" s="6"/>
      <c r="G11" s="6"/>
      <c r="H11" s="6"/>
      <c r="I11" s="6"/>
      <c r="J11" s="6"/>
      <c r="K11" s="6"/>
      <c r="L11" s="6"/>
      <c r="M11" s="6"/>
    </row>
    <row r="12" spans="2:13" ht="26.25" customHeight="1">
      <c r="B12" s="6"/>
      <c r="C12" s="182" t="s">
        <v>553</v>
      </c>
      <c r="D12" s="182" t="s">
        <v>625</v>
      </c>
      <c r="E12" s="245" t="s">
        <v>626</v>
      </c>
      <c r="F12" s="6"/>
      <c r="G12" s="6"/>
      <c r="H12" s="6"/>
      <c r="I12" s="6"/>
      <c r="J12" s="6"/>
      <c r="K12" s="6"/>
      <c r="L12" s="6"/>
      <c r="M12" s="6"/>
    </row>
    <row r="13" spans="2:13" ht="13.5" thickBot="1">
      <c r="B13" s="6"/>
      <c r="C13" s="158"/>
      <c r="D13" s="158" t="s">
        <v>627</v>
      </c>
      <c r="E13" s="158" t="s">
        <v>627</v>
      </c>
      <c r="F13" s="6"/>
      <c r="G13" s="6"/>
      <c r="H13" s="6"/>
      <c r="I13" s="6"/>
      <c r="J13" s="6"/>
      <c r="K13" s="6"/>
      <c r="L13" s="6"/>
      <c r="M13" s="6"/>
    </row>
    <row r="14" spans="2:13" ht="9" customHeight="1">
      <c r="B14" s="6"/>
      <c r="C14" s="51"/>
      <c r="D14" s="51"/>
      <c r="E14" s="51"/>
      <c r="F14" s="6"/>
      <c r="G14" s="6"/>
      <c r="H14" s="6"/>
      <c r="I14" s="6"/>
      <c r="J14" s="6"/>
      <c r="K14" s="6"/>
      <c r="L14" s="6"/>
      <c r="M14" s="6"/>
    </row>
    <row r="15" spans="2:13" ht="12.75">
      <c r="B15" s="6"/>
      <c r="C15" s="143">
        <v>1996</v>
      </c>
      <c r="D15" s="321">
        <v>21.63</v>
      </c>
      <c r="E15" s="321">
        <v>-1.3020744161045896</v>
      </c>
      <c r="F15" s="6"/>
      <c r="G15" s="6"/>
      <c r="H15" s="6"/>
      <c r="I15" s="6"/>
      <c r="J15" s="6"/>
      <c r="K15" s="6"/>
      <c r="L15" s="6"/>
      <c r="M15" s="6"/>
    </row>
    <row r="16" spans="2:13" ht="12.75">
      <c r="B16" s="6"/>
      <c r="C16" s="35">
        <f>+C15+1</f>
        <v>1997</v>
      </c>
      <c r="D16" s="313">
        <v>17.68</v>
      </c>
      <c r="E16" s="313">
        <v>3.716619146495978</v>
      </c>
      <c r="F16" s="6"/>
      <c r="G16" s="6"/>
      <c r="H16" s="6"/>
      <c r="I16" s="6"/>
      <c r="J16" s="6"/>
      <c r="K16" s="6"/>
      <c r="L16" s="6"/>
      <c r="M16" s="6"/>
    </row>
    <row r="17" spans="2:13" ht="12.75">
      <c r="B17" s="6"/>
      <c r="C17" s="152">
        <f>+C16+1</f>
        <v>1998</v>
      </c>
      <c r="D17" s="321">
        <v>16.7</v>
      </c>
      <c r="E17" s="321">
        <v>-2.4581900724809995</v>
      </c>
      <c r="F17" s="6"/>
      <c r="G17" s="6"/>
      <c r="H17" s="6"/>
      <c r="I17" s="6"/>
      <c r="J17" s="6"/>
      <c r="K17" s="6"/>
      <c r="L17" s="6"/>
      <c r="M17" s="6"/>
    </row>
    <row r="18" spans="2:13" ht="12.75">
      <c r="B18" s="6"/>
      <c r="C18" s="35">
        <f>+C17+1</f>
        <v>1999</v>
      </c>
      <c r="D18" s="313">
        <v>9.23</v>
      </c>
      <c r="E18" s="313">
        <v>-13.459741733747812</v>
      </c>
      <c r="F18" s="6"/>
      <c r="G18" s="6"/>
      <c r="H18" s="6"/>
      <c r="I18" s="6"/>
      <c r="J18" s="6"/>
      <c r="K18" s="6"/>
      <c r="L18" s="6"/>
      <c r="M18" s="6"/>
    </row>
    <row r="19" spans="2:13" ht="13.5" thickBot="1">
      <c r="B19" s="6"/>
      <c r="C19" s="162">
        <f>+C18+1</f>
        <v>2000</v>
      </c>
      <c r="D19" s="322">
        <v>8.75</v>
      </c>
      <c r="E19" s="322">
        <v>9.690233744946298</v>
      </c>
      <c r="F19" s="6"/>
      <c r="G19" s="6"/>
      <c r="H19" s="6"/>
      <c r="I19" s="6"/>
      <c r="J19" s="6"/>
      <c r="K19" s="6"/>
      <c r="L19" s="6"/>
      <c r="M19" s="6"/>
    </row>
    <row r="20" spans="2:13" ht="12.75">
      <c r="B20" s="28"/>
      <c r="C20" s="28"/>
      <c r="D20" s="315"/>
      <c r="E20" s="28"/>
      <c r="F20" s="6"/>
      <c r="G20" s="6"/>
      <c r="H20" s="6"/>
      <c r="I20" s="6"/>
      <c r="J20" s="6"/>
      <c r="K20" s="6"/>
      <c r="L20" s="6"/>
      <c r="M20" s="6"/>
    </row>
    <row r="21" spans="2:13" ht="13.5" customHeight="1">
      <c r="B21" s="28"/>
      <c r="C21" s="597"/>
      <c r="D21" s="597"/>
      <c r="E21" s="312"/>
      <c r="F21" s="312"/>
      <c r="G21" s="6"/>
      <c r="H21" s="6"/>
      <c r="I21" s="6"/>
      <c r="J21" s="6"/>
      <c r="K21" s="6"/>
      <c r="L21" s="6"/>
      <c r="M21" s="6"/>
    </row>
    <row r="22" spans="2:13" ht="12.75">
      <c r="B22" s="28"/>
      <c r="C22" s="519" t="s">
        <v>506</v>
      </c>
      <c r="D22" s="567"/>
      <c r="E22" s="567"/>
      <c r="F22" s="567"/>
      <c r="G22" s="567"/>
      <c r="H22" s="567"/>
      <c r="I22" s="567"/>
      <c r="J22" s="567"/>
      <c r="K22" s="6"/>
      <c r="L22" s="6"/>
      <c r="M22" s="6"/>
    </row>
    <row r="23" spans="2:13" ht="12.75">
      <c r="B23" s="28"/>
      <c r="C23" s="567"/>
      <c r="D23" s="567"/>
      <c r="E23" s="567"/>
      <c r="F23" s="567"/>
      <c r="G23" s="567"/>
      <c r="H23" s="567"/>
      <c r="I23" s="567"/>
      <c r="J23" s="567"/>
      <c r="K23" s="6"/>
      <c r="L23" s="6"/>
      <c r="M23" s="6"/>
    </row>
    <row r="24" spans="2:13" ht="12.75">
      <c r="B24" s="28"/>
      <c r="C24" s="310"/>
      <c r="D24" s="310"/>
      <c r="E24" s="28"/>
      <c r="F24" s="6"/>
      <c r="G24" s="6"/>
      <c r="H24" s="6"/>
      <c r="I24" s="6"/>
      <c r="J24" s="6"/>
      <c r="K24" s="6"/>
      <c r="L24" s="6"/>
      <c r="M24" s="6"/>
    </row>
    <row r="25" spans="2:13" ht="13.5" thickBot="1">
      <c r="B25" s="28"/>
      <c r="C25" s="75"/>
      <c r="D25" s="75"/>
      <c r="E25" s="75"/>
      <c r="F25" s="75"/>
      <c r="G25" s="75"/>
      <c r="H25" s="75"/>
      <c r="I25" s="6"/>
      <c r="J25" s="6"/>
      <c r="K25" s="6"/>
      <c r="L25" s="6"/>
      <c r="M25" s="6"/>
    </row>
    <row r="26" spans="2:14" ht="12.75">
      <c r="B26" s="28"/>
      <c r="C26" s="539" t="s">
        <v>553</v>
      </c>
      <c r="D26" s="539" t="s">
        <v>625</v>
      </c>
      <c r="E26" s="539" t="s">
        <v>626</v>
      </c>
      <c r="F26" s="528" t="s">
        <v>11</v>
      </c>
      <c r="G26" s="528" t="s">
        <v>12</v>
      </c>
      <c r="H26" s="598" t="s">
        <v>481</v>
      </c>
      <c r="I26" s="6"/>
      <c r="J26" s="97"/>
      <c r="K26" s="97"/>
      <c r="L26" s="97"/>
      <c r="M26" s="97"/>
      <c r="N26" s="29"/>
    </row>
    <row r="27" spans="2:14" ht="27.75" customHeight="1" thickBot="1">
      <c r="B27" s="28"/>
      <c r="C27" s="510"/>
      <c r="D27" s="510"/>
      <c r="E27" s="510"/>
      <c r="F27" s="523"/>
      <c r="G27" s="523"/>
      <c r="H27" s="599"/>
      <c r="I27" s="6"/>
      <c r="J27" s="97"/>
      <c r="K27" s="97"/>
      <c r="L27" s="97"/>
      <c r="M27" s="97"/>
      <c r="N27" s="29"/>
    </row>
    <row r="28" spans="2:14" ht="8.25" customHeight="1">
      <c r="B28" s="28"/>
      <c r="C28" s="51"/>
      <c r="D28" s="51"/>
      <c r="E28" s="49"/>
      <c r="F28" s="52"/>
      <c r="G28" s="49"/>
      <c r="H28" s="49"/>
      <c r="I28" s="63"/>
      <c r="J28" s="97"/>
      <c r="K28" s="97"/>
      <c r="L28" s="97"/>
      <c r="M28" s="97"/>
      <c r="N28" s="29"/>
    </row>
    <row r="29" spans="2:14" ht="12.75">
      <c r="B29" s="28"/>
      <c r="C29" s="143">
        <f>+C15</f>
        <v>1996</v>
      </c>
      <c r="D29" s="152" t="s">
        <v>564</v>
      </c>
      <c r="E29" s="152" t="s">
        <v>564</v>
      </c>
      <c r="F29" s="152" t="s">
        <v>564</v>
      </c>
      <c r="G29" s="152" t="s">
        <v>564</v>
      </c>
      <c r="H29" s="323">
        <v>100</v>
      </c>
      <c r="I29" s="317"/>
      <c r="J29" s="597"/>
      <c r="K29" s="597"/>
      <c r="L29" s="597"/>
      <c r="M29" s="597"/>
      <c r="N29" s="29"/>
    </row>
    <row r="30" spans="2:13" ht="12.75">
      <c r="B30" s="28"/>
      <c r="C30" s="35">
        <f>+C29+1</f>
        <v>1997</v>
      </c>
      <c r="D30" s="313">
        <f aca="true" t="shared" si="0" ref="D30:E33">+D16</f>
        <v>17.68</v>
      </c>
      <c r="E30" s="318">
        <f t="shared" si="0"/>
        <v>3.716619146495978</v>
      </c>
      <c r="F30" s="316">
        <f>(+'Rta_4.15'!H28/'Rta_4.15'!H27-1)*100</f>
        <v>12.74193548387097</v>
      </c>
      <c r="G30" s="316">
        <f>(+'Rta_4.15'!L28/'Rta_4.15'!L27-1)*100</f>
        <v>12.70386266094421</v>
      </c>
      <c r="H30" s="316">
        <f>+H29*(1+(D30/100))</f>
        <v>117.68</v>
      </c>
      <c r="I30" s="6"/>
      <c r="J30" s="6"/>
      <c r="K30" s="6"/>
      <c r="L30" s="6"/>
      <c r="M30" s="6"/>
    </row>
    <row r="31" spans="2:13" ht="12.75">
      <c r="B31" s="28"/>
      <c r="C31" s="152">
        <f>+C30+1</f>
        <v>1998</v>
      </c>
      <c r="D31" s="321">
        <f t="shared" si="0"/>
        <v>16.7</v>
      </c>
      <c r="E31" s="324">
        <f t="shared" si="0"/>
        <v>-2.4581900724809995</v>
      </c>
      <c r="F31" s="323">
        <f>(+'Rta_4.15'!H29/'Rta_4.15'!H28-1)*100</f>
        <v>22.03147353361945</v>
      </c>
      <c r="G31" s="323">
        <f>(+'Rta_4.15'!L29/'Rta_4.15'!L28-1)*100</f>
        <v>4.903039226278105</v>
      </c>
      <c r="H31" s="323">
        <f>+H30*(1+(D31/100))</f>
        <v>137.33256</v>
      </c>
      <c r="I31" s="6"/>
      <c r="J31" s="6"/>
      <c r="K31" s="6"/>
      <c r="L31" s="6"/>
      <c r="M31" s="6"/>
    </row>
    <row r="32" spans="2:13" ht="12.75">
      <c r="B32" s="28"/>
      <c r="C32" s="35">
        <f>+C31+1</f>
        <v>1999</v>
      </c>
      <c r="D32" s="313">
        <f t="shared" si="0"/>
        <v>9.23</v>
      </c>
      <c r="E32" s="318">
        <f t="shared" si="0"/>
        <v>-13.459741733747812</v>
      </c>
      <c r="F32" s="316">
        <f>(+'Rta_4.15'!H30/'Rta_4.15'!H29-1)*100</f>
        <v>27.080890973036343</v>
      </c>
      <c r="G32" s="316">
        <f>(+'Rta_4.15'!L30/'Rta_4.15'!L29-1)*100</f>
        <v>3.9863283858421195</v>
      </c>
      <c r="H32" s="316">
        <f>+H31*(1+(D32/100))</f>
        <v>150.00835528800002</v>
      </c>
      <c r="I32" s="6"/>
      <c r="J32" s="6"/>
      <c r="K32" s="6"/>
      <c r="L32" s="6"/>
      <c r="M32" s="6"/>
    </row>
    <row r="33" spans="2:13" ht="13.5" thickBot="1">
      <c r="B33" s="28"/>
      <c r="C33" s="162">
        <f>+C32+1</f>
        <v>2000</v>
      </c>
      <c r="D33" s="322">
        <f t="shared" si="0"/>
        <v>8.75</v>
      </c>
      <c r="E33" s="246">
        <f t="shared" si="0"/>
        <v>9.690233744946298</v>
      </c>
      <c r="F33" s="325">
        <f>(+'Rta_4.15'!H31/'Rta_4.15'!H30-1)*100</f>
        <v>6.6420664206642055</v>
      </c>
      <c r="G33" s="325">
        <f>(+'Rta_4.15'!L31/'Rta_4.15'!L30-1)*100</f>
        <v>2.419133517486549</v>
      </c>
      <c r="H33" s="325">
        <f>+H32*(1+0.29)</f>
        <v>193.51077832152004</v>
      </c>
      <c r="I33" s="6"/>
      <c r="J33" s="6"/>
      <c r="K33" s="6"/>
      <c r="L33" s="6"/>
      <c r="M33" s="6"/>
    </row>
    <row r="34" spans="2:13" ht="12.75">
      <c r="B34" s="28"/>
      <c r="C34" s="35"/>
      <c r="D34" s="313"/>
      <c r="E34" s="6"/>
      <c r="F34" s="6"/>
      <c r="G34" s="6"/>
      <c r="H34" s="6"/>
      <c r="I34" s="6"/>
      <c r="J34" s="6"/>
      <c r="K34" s="6"/>
      <c r="L34" s="6"/>
      <c r="M34" s="6"/>
    </row>
    <row r="35" spans="2:13" ht="12.75">
      <c r="B35" s="28"/>
      <c r="C35" s="312"/>
      <c r="D35" s="312"/>
      <c r="E35" s="312"/>
      <c r="F35" s="312"/>
      <c r="G35" s="312"/>
      <c r="H35" s="312"/>
      <c r="I35" s="6"/>
      <c r="J35" s="6"/>
      <c r="K35" s="6"/>
      <c r="L35" s="6"/>
      <c r="M35" s="6"/>
    </row>
    <row r="36" spans="2:13" ht="12.75">
      <c r="B36" s="28"/>
      <c r="C36" s="319"/>
      <c r="D36" s="320"/>
      <c r="E36" s="28"/>
      <c r="F36" s="6"/>
      <c r="G36" s="6"/>
      <c r="H36" s="6"/>
      <c r="I36" s="6"/>
      <c r="J36" s="6"/>
      <c r="K36" s="6"/>
      <c r="L36" s="6"/>
      <c r="M36" s="6"/>
    </row>
    <row r="37" spans="2:13" ht="12.75">
      <c r="B37" s="28"/>
      <c r="C37" s="519" t="s">
        <v>482</v>
      </c>
      <c r="D37" s="567"/>
      <c r="E37" s="567"/>
      <c r="F37" s="567"/>
      <c r="G37" s="567"/>
      <c r="H37" s="567"/>
      <c r="I37" s="567"/>
      <c r="J37" s="567"/>
      <c r="K37" s="6"/>
      <c r="L37" s="6"/>
      <c r="M37" s="6"/>
    </row>
    <row r="38" spans="2:13" ht="12.75">
      <c r="B38" s="28"/>
      <c r="C38" s="567"/>
      <c r="D38" s="567"/>
      <c r="E38" s="567"/>
      <c r="F38" s="567"/>
      <c r="G38" s="567"/>
      <c r="H38" s="567"/>
      <c r="I38" s="567"/>
      <c r="J38" s="567"/>
      <c r="K38" s="6"/>
      <c r="L38" s="6"/>
      <c r="M38" s="6"/>
    </row>
    <row r="39" spans="2:13" ht="12.75">
      <c r="B39" s="28"/>
      <c r="C39" s="567"/>
      <c r="D39" s="567"/>
      <c r="E39" s="567"/>
      <c r="F39" s="567"/>
      <c r="G39" s="567"/>
      <c r="H39" s="567"/>
      <c r="I39" s="567"/>
      <c r="J39" s="567"/>
      <c r="K39" s="6"/>
      <c r="L39" s="6"/>
      <c r="M39" s="6"/>
    </row>
    <row r="40" spans="2:13" ht="12.75">
      <c r="B40" s="28"/>
      <c r="C40" s="567"/>
      <c r="D40" s="567"/>
      <c r="E40" s="567"/>
      <c r="F40" s="567"/>
      <c r="G40" s="567"/>
      <c r="H40" s="567"/>
      <c r="I40" s="567"/>
      <c r="J40" s="567"/>
      <c r="K40" s="6"/>
      <c r="L40" s="6"/>
      <c r="M40" s="6"/>
    </row>
    <row r="41" spans="2:13" ht="12.75">
      <c r="B41" s="28"/>
      <c r="C41" s="567"/>
      <c r="D41" s="567"/>
      <c r="E41" s="567"/>
      <c r="F41" s="567"/>
      <c r="G41" s="567"/>
      <c r="H41" s="567"/>
      <c r="I41" s="567"/>
      <c r="J41" s="567"/>
      <c r="K41" s="6"/>
      <c r="L41" s="6"/>
      <c r="M41" s="6"/>
    </row>
    <row r="42" spans="2:13" ht="12.75">
      <c r="B42" s="28"/>
      <c r="C42" s="567"/>
      <c r="D42" s="567"/>
      <c r="E42" s="567"/>
      <c r="F42" s="567"/>
      <c r="G42" s="567"/>
      <c r="H42" s="567"/>
      <c r="I42" s="567"/>
      <c r="J42" s="567"/>
      <c r="K42" s="6"/>
      <c r="L42" s="6"/>
      <c r="M42" s="6"/>
    </row>
    <row r="43" spans="2:13" ht="12.75">
      <c r="B43" s="28"/>
      <c r="C43" s="567"/>
      <c r="D43" s="567"/>
      <c r="E43" s="567"/>
      <c r="F43" s="567"/>
      <c r="G43" s="567"/>
      <c r="H43" s="567"/>
      <c r="I43" s="567"/>
      <c r="J43" s="567"/>
      <c r="K43" s="6"/>
      <c r="L43" s="6"/>
      <c r="M43" s="6"/>
    </row>
    <row r="44" spans="2:13" ht="12.75">
      <c r="B44" s="28"/>
      <c r="C44" s="319"/>
      <c r="D44" s="320"/>
      <c r="E44" s="28"/>
      <c r="F44" s="6"/>
      <c r="G44" s="6"/>
      <c r="H44" s="6"/>
      <c r="I44" s="6"/>
      <c r="J44" s="6"/>
      <c r="K44" s="6"/>
      <c r="L44" s="6"/>
      <c r="M44" s="6"/>
    </row>
    <row r="45" spans="2:13" ht="12.75">
      <c r="B45" s="28"/>
      <c r="C45" s="519" t="s">
        <v>521</v>
      </c>
      <c r="D45" s="567"/>
      <c r="E45" s="567"/>
      <c r="F45" s="567"/>
      <c r="G45" s="567"/>
      <c r="H45" s="567"/>
      <c r="I45" s="567"/>
      <c r="J45" s="567"/>
      <c r="K45" s="6"/>
      <c r="L45" s="6"/>
      <c r="M45" s="6"/>
    </row>
    <row r="46" spans="2:13" ht="12.75">
      <c r="B46" s="28"/>
      <c r="C46" s="567"/>
      <c r="D46" s="567"/>
      <c r="E46" s="567"/>
      <c r="F46" s="567"/>
      <c r="G46" s="567"/>
      <c r="H46" s="567"/>
      <c r="I46" s="567"/>
      <c r="J46" s="567"/>
      <c r="K46" s="6"/>
      <c r="L46" s="6"/>
      <c r="M46" s="6"/>
    </row>
    <row r="47" spans="2:13" ht="12.75">
      <c r="B47" s="28"/>
      <c r="C47" s="319"/>
      <c r="D47" s="320"/>
      <c r="E47" s="28"/>
      <c r="F47" s="6"/>
      <c r="G47" s="6"/>
      <c r="H47" s="6"/>
      <c r="I47" s="6"/>
      <c r="J47" s="6"/>
      <c r="K47" s="6"/>
      <c r="L47" s="6"/>
      <c r="M47" s="6"/>
    </row>
    <row r="48" spans="2:13" ht="12.75">
      <c r="B48" s="28"/>
      <c r="C48" s="6"/>
      <c r="D48" s="6"/>
      <c r="E48" s="28"/>
      <c r="F48" s="6"/>
      <c r="G48" s="6"/>
      <c r="H48" s="6"/>
      <c r="I48" s="6"/>
      <c r="J48" s="6"/>
      <c r="K48" s="6"/>
      <c r="L48" s="6"/>
      <c r="M48" s="6"/>
    </row>
    <row r="49" spans="2:13" ht="12.75">
      <c r="B49" s="28"/>
      <c r="C49" s="6" t="s">
        <v>98</v>
      </c>
      <c r="D49" s="6"/>
      <c r="E49" s="28"/>
      <c r="F49" s="202">
        <f>+'Rta_4.15'!I17+'Rta_4.15'!G17+'Rta_4.15'!E17</f>
        <v>72780</v>
      </c>
      <c r="G49" s="6"/>
      <c r="H49" s="6"/>
      <c r="I49" s="6"/>
      <c r="J49" s="6"/>
      <c r="K49" s="6"/>
      <c r="L49" s="6"/>
      <c r="M49" s="6"/>
    </row>
    <row r="50" spans="2:13" ht="12.75">
      <c r="B50" s="28"/>
      <c r="C50" s="6" t="s">
        <v>99</v>
      </c>
      <c r="D50" s="6"/>
      <c r="E50" s="28"/>
      <c r="F50" s="202">
        <v>7.6</v>
      </c>
      <c r="G50" s="6"/>
      <c r="H50" s="6"/>
      <c r="I50" s="6"/>
      <c r="J50" s="6"/>
      <c r="K50" s="6"/>
      <c r="L50" s="6"/>
      <c r="M50" s="6"/>
    </row>
    <row r="51" spans="2:13" ht="12.75">
      <c r="B51" s="28"/>
      <c r="C51" s="545" t="s">
        <v>100</v>
      </c>
      <c r="D51" s="545"/>
      <c r="E51" s="545"/>
      <c r="F51" s="202">
        <v>1.5</v>
      </c>
      <c r="G51" s="6"/>
      <c r="H51" s="6"/>
      <c r="I51" s="6"/>
      <c r="J51" s="6"/>
      <c r="K51" s="6"/>
      <c r="L51" s="6"/>
      <c r="M51" s="6"/>
    </row>
    <row r="52" spans="2:13" ht="12.75">
      <c r="B52" s="28"/>
      <c r="C52" s="434" t="s">
        <v>101</v>
      </c>
      <c r="D52" s="6"/>
      <c r="E52" s="28"/>
      <c r="F52" s="435">
        <f>(((1+F50/100)*(1+F51/100))-1)*100</f>
        <v>9.213999999999988</v>
      </c>
      <c r="G52" s="6"/>
      <c r="H52" s="6"/>
      <c r="I52" s="6"/>
      <c r="J52" s="6"/>
      <c r="K52" s="6"/>
      <c r="L52" s="6"/>
      <c r="M52" s="6"/>
    </row>
    <row r="53" spans="2:13" ht="12.75">
      <c r="B53" s="28"/>
      <c r="C53" s="310"/>
      <c r="D53" s="319"/>
      <c r="E53" s="28"/>
      <c r="F53" s="6"/>
      <c r="G53" s="6"/>
      <c r="H53" s="6"/>
      <c r="I53" s="6"/>
      <c r="J53" s="6"/>
      <c r="K53" s="6"/>
      <c r="L53" s="6"/>
      <c r="M53" s="6"/>
    </row>
    <row r="54" spans="2:13" ht="12.75">
      <c r="B54" s="28"/>
      <c r="C54" s="6" t="s">
        <v>507</v>
      </c>
      <c r="D54" s="319"/>
      <c r="E54" s="28"/>
      <c r="F54" s="6"/>
      <c r="G54" s="6"/>
      <c r="H54" s="6"/>
      <c r="I54" s="6"/>
      <c r="J54" s="6"/>
      <c r="K54" s="6"/>
      <c r="L54" s="6"/>
      <c r="M54" s="6"/>
    </row>
    <row r="55" spans="2:5" ht="12.75">
      <c r="B55" s="221"/>
      <c r="C55" s="311"/>
      <c r="D55" s="221"/>
      <c r="E55" s="221"/>
    </row>
    <row r="56" spans="2:10" ht="15.75">
      <c r="B56" s="541" t="s">
        <v>198</v>
      </c>
      <c r="C56" s="541"/>
      <c r="D56" s="106"/>
      <c r="E56" s="106"/>
      <c r="F56" s="106"/>
      <c r="G56" s="540" t="s">
        <v>197</v>
      </c>
      <c r="H56" s="540"/>
      <c r="I56" s="540"/>
      <c r="J56" s="540"/>
    </row>
  </sheetData>
  <mergeCells count="18">
    <mergeCell ref="I4:J4"/>
    <mergeCell ref="G26:G27"/>
    <mergeCell ref="C37:J43"/>
    <mergeCell ref="C45:J46"/>
    <mergeCell ref="H26:H27"/>
    <mergeCell ref="D26:D27"/>
    <mergeCell ref="C26:C27"/>
    <mergeCell ref="B4:C4"/>
    <mergeCell ref="D2:J2"/>
    <mergeCell ref="B6:J6"/>
    <mergeCell ref="B56:C56"/>
    <mergeCell ref="G56:J56"/>
    <mergeCell ref="J29:M29"/>
    <mergeCell ref="C21:D21"/>
    <mergeCell ref="C51:E51"/>
    <mergeCell ref="C22:J23"/>
    <mergeCell ref="E26:E27"/>
    <mergeCell ref="F26:F27"/>
  </mergeCells>
  <hyperlinks>
    <hyperlink ref="I4" location="Índice!E7" display="Volver al Índice"/>
    <hyperlink ref="I4: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63" r:id="rId1"/>
  <headerFooter alignWithMargins="0">
    <oddFooter>&amp;R&amp;A</oddFooter>
  </headerFooter>
  <colBreaks count="1" manualBreakCount="1">
    <brk id="11" max="65535" man="1"/>
  </colBreaks>
</worksheet>
</file>

<file path=xl/worksheets/sheet19.xml><?xml version="1.0" encoding="utf-8"?>
<worksheet xmlns="http://schemas.openxmlformats.org/spreadsheetml/2006/main" xmlns:r="http://schemas.openxmlformats.org/officeDocument/2006/relationships">
  <sheetPr codeName="Sheet18">
    <pageSetUpPr fitToPage="1"/>
  </sheetPr>
  <dimension ref="B2:O42"/>
  <sheetViews>
    <sheetView showGridLines="0" view="pageBreakPreview" zoomScale="80" zoomScaleSheetLayoutView="80" workbookViewId="0" topLeftCell="A1">
      <selection activeCell="A1" sqref="A1"/>
    </sheetView>
  </sheetViews>
  <sheetFormatPr defaultColWidth="9.140625" defaultRowHeight="12.75"/>
  <cols>
    <col min="1" max="1" width="8.28125" style="1" customWidth="1"/>
    <col min="2" max="2" width="7.57421875" style="1" customWidth="1"/>
    <col min="3" max="3" width="8.8515625" style="1" customWidth="1"/>
    <col min="4" max="4" width="13.57421875" style="1" customWidth="1"/>
    <col min="5" max="5" width="18.57421875" style="1" customWidth="1"/>
    <col min="6" max="6" width="13.28125" style="1" customWidth="1"/>
    <col min="7" max="7" width="19.57421875" style="1" customWidth="1"/>
    <col min="8" max="9" width="11.421875" style="1" customWidth="1"/>
    <col min="10" max="10" width="14.7109375" style="1" customWidth="1"/>
    <col min="11" max="11" width="13.00390625" style="1" customWidth="1"/>
    <col min="12" max="12" width="15.421875" style="1" customWidth="1"/>
    <col min="13" max="13" width="17.28125" style="1" customWidth="1"/>
    <col min="14" max="17" width="7.7109375" style="1" customWidth="1"/>
    <col min="18" max="18" width="14.00390625" style="1" customWidth="1"/>
    <col min="19" max="19" width="9.28125" style="1" customWidth="1"/>
    <col min="20" max="20" width="11.421875" style="1" customWidth="1"/>
    <col min="21" max="21" width="13.28125" style="1" customWidth="1"/>
    <col min="22" max="16384" width="11.421875" style="1" customWidth="1"/>
  </cols>
  <sheetData>
    <row r="2" spans="3:14" ht="12.75">
      <c r="C2" s="107"/>
      <c r="D2" s="107"/>
      <c r="F2" s="100"/>
      <c r="G2" s="100"/>
      <c r="H2" s="100"/>
      <c r="I2" s="100"/>
      <c r="J2" s="100"/>
      <c r="K2" s="100"/>
      <c r="N2" s="100" t="s">
        <v>195</v>
      </c>
    </row>
    <row r="3" spans="3:11" ht="12.75">
      <c r="C3" s="107"/>
      <c r="D3" s="107"/>
      <c r="E3" s="107"/>
      <c r="F3" s="107"/>
      <c r="G3" s="100"/>
      <c r="H3" s="100"/>
      <c r="I3" s="100"/>
      <c r="J3" s="100"/>
      <c r="K3" s="100"/>
    </row>
    <row r="4" spans="2:15" ht="12.75">
      <c r="B4" s="513" t="s">
        <v>396</v>
      </c>
      <c r="C4" s="513"/>
      <c r="D4" s="513"/>
      <c r="E4" s="107"/>
      <c r="F4" s="107"/>
      <c r="G4" s="100"/>
      <c r="H4" s="100"/>
      <c r="I4" s="100"/>
      <c r="J4" s="100"/>
      <c r="M4" s="538" t="s">
        <v>194</v>
      </c>
      <c r="N4" s="538"/>
      <c r="O4" s="105"/>
    </row>
    <row r="5" spans="3:11" ht="12.75">
      <c r="C5" s="107"/>
      <c r="D5" s="107"/>
      <c r="E5" s="107"/>
      <c r="F5" s="107"/>
      <c r="G5" s="107"/>
      <c r="H5" s="107"/>
      <c r="I5" s="107"/>
      <c r="J5" s="107"/>
      <c r="K5" s="107"/>
    </row>
    <row r="6" spans="2:14" ht="18.75">
      <c r="B6" s="543" t="s">
        <v>196</v>
      </c>
      <c r="C6" s="543"/>
      <c r="D6" s="543"/>
      <c r="E6" s="543"/>
      <c r="F6" s="543"/>
      <c r="G6" s="543"/>
      <c r="H6" s="543"/>
      <c r="I6" s="543"/>
      <c r="J6" s="543"/>
      <c r="K6" s="543"/>
      <c r="L6" s="543"/>
      <c r="M6" s="543"/>
      <c r="N6" s="543"/>
    </row>
    <row r="8" ht="15.75">
      <c r="B8" s="6" t="s">
        <v>451</v>
      </c>
    </row>
    <row r="9" spans="3:13" ht="12.75" customHeight="1">
      <c r="C9" s="6" t="s">
        <v>379</v>
      </c>
      <c r="D9" s="6"/>
      <c r="E9" s="6"/>
      <c r="F9" s="6"/>
      <c r="G9" s="6"/>
      <c r="H9" s="6"/>
      <c r="I9" s="6"/>
      <c r="J9" s="6"/>
      <c r="K9" s="6"/>
      <c r="L9" s="6"/>
      <c r="M9" s="6"/>
    </row>
    <row r="10" spans="3:13" ht="12.75" customHeight="1" thickBot="1">
      <c r="C10" s="75"/>
      <c r="D10" s="75"/>
      <c r="E10" s="75"/>
      <c r="F10" s="75"/>
      <c r="G10" s="75"/>
      <c r="H10" s="6"/>
      <c r="I10" s="6"/>
      <c r="J10" s="6"/>
      <c r="K10" s="6"/>
      <c r="L10" s="6"/>
      <c r="M10" s="6"/>
    </row>
    <row r="11" spans="3:13" ht="13.5" thickBot="1">
      <c r="C11" s="528" t="s">
        <v>553</v>
      </c>
      <c r="D11" s="512" t="s">
        <v>628</v>
      </c>
      <c r="E11" s="512"/>
      <c r="F11" s="512" t="s">
        <v>629</v>
      </c>
      <c r="G11" s="512"/>
      <c r="H11" s="6"/>
      <c r="I11" s="6"/>
      <c r="J11" s="6"/>
      <c r="K11" s="6"/>
      <c r="L11" s="6"/>
      <c r="M11" s="6"/>
    </row>
    <row r="12" spans="3:13" s="9" customFormat="1" ht="13.5" thickBot="1">
      <c r="C12" s="563"/>
      <c r="D12" s="162" t="s">
        <v>630</v>
      </c>
      <c r="E12" s="162" t="s">
        <v>631</v>
      </c>
      <c r="F12" s="162" t="s">
        <v>630</v>
      </c>
      <c r="G12" s="162" t="s">
        <v>631</v>
      </c>
      <c r="H12" s="35"/>
      <c r="I12" s="35"/>
      <c r="J12" s="35"/>
      <c r="K12" s="35"/>
      <c r="L12" s="35"/>
      <c r="M12" s="35"/>
    </row>
    <row r="13" spans="3:13" ht="6.75" customHeight="1">
      <c r="C13" s="6"/>
      <c r="D13" s="6"/>
      <c r="E13" s="6"/>
      <c r="F13" s="6"/>
      <c r="G13" s="6"/>
      <c r="H13" s="6"/>
      <c r="I13" s="6"/>
      <c r="J13" s="6"/>
      <c r="K13" s="6"/>
      <c r="L13" s="6"/>
      <c r="M13" s="6"/>
    </row>
    <row r="14" spans="3:13" ht="12.75">
      <c r="C14" s="152">
        <v>1996</v>
      </c>
      <c r="D14" s="329">
        <v>18</v>
      </c>
      <c r="E14" s="330">
        <v>4490</v>
      </c>
      <c r="F14" s="330">
        <v>40</v>
      </c>
      <c r="G14" s="330">
        <v>8860</v>
      </c>
      <c r="H14" s="6"/>
      <c r="I14" s="313"/>
      <c r="J14" s="313"/>
      <c r="K14" s="6"/>
      <c r="L14" s="6"/>
      <c r="M14" s="6"/>
    </row>
    <row r="15" spans="3:13" ht="12.75">
      <c r="C15" s="35">
        <f>+C14+1</f>
        <v>1997</v>
      </c>
      <c r="D15" s="326">
        <v>23</v>
      </c>
      <c r="E15" s="327">
        <v>6500</v>
      </c>
      <c r="F15" s="327">
        <v>49</v>
      </c>
      <c r="G15" s="327">
        <v>12500</v>
      </c>
      <c r="H15" s="6"/>
      <c r="I15" s="313"/>
      <c r="J15" s="313"/>
      <c r="K15" s="6"/>
      <c r="L15" s="6"/>
      <c r="M15" s="6"/>
    </row>
    <row r="16" spans="3:13" ht="12.75">
      <c r="C16" s="152">
        <f>+C15+1</f>
        <v>1998</v>
      </c>
      <c r="D16" s="329">
        <v>27</v>
      </c>
      <c r="E16" s="330">
        <v>11580</v>
      </c>
      <c r="F16" s="330">
        <v>55</v>
      </c>
      <c r="G16" s="330">
        <v>14000</v>
      </c>
      <c r="H16" s="6"/>
      <c r="I16" s="313"/>
      <c r="J16" s="313"/>
      <c r="K16" s="6"/>
      <c r="L16" s="6"/>
      <c r="M16" s="6"/>
    </row>
    <row r="17" spans="3:13" ht="13.5" thickBot="1">
      <c r="C17" s="72">
        <f>+C16+1</f>
        <v>1999</v>
      </c>
      <c r="D17" s="331">
        <v>35</v>
      </c>
      <c r="E17" s="331">
        <v>19150</v>
      </c>
      <c r="F17" s="331">
        <v>65</v>
      </c>
      <c r="G17" s="331">
        <v>23000</v>
      </c>
      <c r="H17" s="6"/>
      <c r="I17" s="313"/>
      <c r="J17" s="313"/>
      <c r="K17" s="6"/>
      <c r="L17" s="6"/>
      <c r="M17" s="6"/>
    </row>
    <row r="18" spans="3:13" ht="12.75">
      <c r="C18" s="6"/>
      <c r="D18" s="6"/>
      <c r="E18" s="6"/>
      <c r="F18" s="6"/>
      <c r="G18" s="6"/>
      <c r="H18" s="313"/>
      <c r="I18" s="313"/>
      <c r="J18" s="313"/>
      <c r="K18" s="6"/>
      <c r="L18" s="6"/>
      <c r="M18" s="6"/>
    </row>
    <row r="19" spans="3:13" ht="12.75">
      <c r="C19" s="6"/>
      <c r="D19" s="6"/>
      <c r="E19" s="6"/>
      <c r="F19" s="6"/>
      <c r="G19" s="6"/>
      <c r="H19" s="313"/>
      <c r="I19" s="313"/>
      <c r="J19" s="313"/>
      <c r="K19" s="6"/>
      <c r="L19" s="6"/>
      <c r="M19" s="6"/>
    </row>
    <row r="20" spans="3:14" ht="12.75" customHeight="1">
      <c r="C20" s="519" t="s">
        <v>508</v>
      </c>
      <c r="D20" s="519"/>
      <c r="E20" s="519"/>
      <c r="F20" s="519"/>
      <c r="G20" s="519"/>
      <c r="H20" s="519"/>
      <c r="I20" s="519"/>
      <c r="J20" s="519"/>
      <c r="K20" s="519"/>
      <c r="L20" s="519"/>
      <c r="M20" s="519"/>
      <c r="N20" s="287"/>
    </row>
    <row r="21" spans="3:14" ht="12.75">
      <c r="C21" s="519"/>
      <c r="D21" s="519"/>
      <c r="E21" s="519"/>
      <c r="F21" s="519"/>
      <c r="G21" s="519"/>
      <c r="H21" s="519"/>
      <c r="I21" s="519"/>
      <c r="J21" s="519"/>
      <c r="K21" s="519"/>
      <c r="L21" s="519"/>
      <c r="M21" s="519"/>
      <c r="N21" s="287"/>
    </row>
    <row r="22" spans="3:13" ht="12.75">
      <c r="C22" s="6"/>
      <c r="D22" s="6"/>
      <c r="E22" s="6"/>
      <c r="F22" s="6"/>
      <c r="G22" s="6"/>
      <c r="H22" s="313"/>
      <c r="I22" s="313"/>
      <c r="J22" s="313"/>
      <c r="K22" s="6"/>
      <c r="L22" s="6"/>
      <c r="M22" s="6"/>
    </row>
    <row r="23" spans="3:13" ht="13.5" thickBot="1">
      <c r="C23" s="75"/>
      <c r="D23" s="75"/>
      <c r="E23" s="75"/>
      <c r="F23" s="75"/>
      <c r="G23" s="75"/>
      <c r="H23" s="314"/>
      <c r="I23" s="314"/>
      <c r="J23" s="314"/>
      <c r="K23" s="75"/>
      <c r="L23" s="75"/>
      <c r="M23" s="75"/>
    </row>
    <row r="24" spans="3:13" ht="18" customHeight="1" thickBot="1">
      <c r="C24" s="502" t="s">
        <v>553</v>
      </c>
      <c r="D24" s="586" t="s">
        <v>13</v>
      </c>
      <c r="E24" s="586" t="s">
        <v>14</v>
      </c>
      <c r="F24" s="600" t="s">
        <v>15</v>
      </c>
      <c r="G24" s="600"/>
      <c r="H24" s="600"/>
      <c r="I24" s="600"/>
      <c r="J24" s="586" t="s">
        <v>21</v>
      </c>
      <c r="K24" s="586" t="s">
        <v>19</v>
      </c>
      <c r="L24" s="586" t="s">
        <v>20</v>
      </c>
      <c r="M24" s="586" t="s">
        <v>22</v>
      </c>
    </row>
    <row r="25" spans="3:13" ht="19.5" customHeight="1" thickBot="1">
      <c r="C25" s="523"/>
      <c r="D25" s="599"/>
      <c r="E25" s="599"/>
      <c r="F25" s="162" t="s">
        <v>16</v>
      </c>
      <c r="G25" s="162" t="s">
        <v>17</v>
      </c>
      <c r="H25" s="162" t="s">
        <v>18</v>
      </c>
      <c r="I25" s="472" t="s">
        <v>568</v>
      </c>
      <c r="J25" s="599"/>
      <c r="K25" s="599"/>
      <c r="L25" s="599"/>
      <c r="M25" s="599"/>
    </row>
    <row r="26" spans="3:13" ht="9" customHeight="1">
      <c r="C26" s="6"/>
      <c r="D26" s="6"/>
      <c r="E26" s="6"/>
      <c r="F26" s="6"/>
      <c r="G26" s="6"/>
      <c r="H26" s="6"/>
      <c r="I26" s="6"/>
      <c r="J26" s="6"/>
      <c r="K26" s="6"/>
      <c r="L26" s="6"/>
      <c r="M26" s="6"/>
    </row>
    <row r="27" spans="3:13" ht="12.75">
      <c r="C27" s="35">
        <v>1996</v>
      </c>
      <c r="D27" s="316">
        <f>+G14/F14</f>
        <v>221.5</v>
      </c>
      <c r="E27" s="316">
        <f>+D27/$D$27*100</f>
        <v>100</v>
      </c>
      <c r="F27" s="316">
        <f>+'Rta_4.15'!C27/'Rta_4.15'!$C$27*100</f>
        <v>100</v>
      </c>
      <c r="G27" s="316">
        <f>+'Rta_4.15'!D27/'Rta_4.15'!$D$27*100</f>
        <v>100</v>
      </c>
      <c r="H27" s="316">
        <f>+'Rta_4.15'!E27/'Rta_4.15'!$E$27*100</f>
        <v>100</v>
      </c>
      <c r="I27" s="316">
        <f>+'Rta4.16'!H29</f>
        <v>100</v>
      </c>
      <c r="J27" s="316">
        <f>+E27/I27*100</f>
        <v>100</v>
      </c>
      <c r="K27" s="316">
        <f>+F14/$F$14*100</f>
        <v>100</v>
      </c>
      <c r="L27" s="316">
        <f>+'Rta_4.15'!L27*100</f>
        <v>100</v>
      </c>
      <c r="M27" s="316">
        <f>+L27/K27*100</f>
        <v>100</v>
      </c>
    </row>
    <row r="28" spans="3:13" ht="12.75">
      <c r="C28" s="152">
        <f>+C27+1</f>
        <v>1997</v>
      </c>
      <c r="D28" s="323">
        <f>+G15/F15</f>
        <v>255.10204081632654</v>
      </c>
      <c r="E28" s="323">
        <f>+D28/$D$27*100</f>
        <v>115.17022158750633</v>
      </c>
      <c r="F28" s="323">
        <f>+'Rta_4.15'!C28/'Rta_4.15'!$C$27*100</f>
        <v>115.99999999999999</v>
      </c>
      <c r="G28" s="323">
        <f>+'Rta_4.15'!D28/'Rta_4.15'!$D$27*100</f>
        <v>104</v>
      </c>
      <c r="H28" s="323">
        <f>+'Rta_4.15'!E28/'Rta_4.15'!$E$27*100</f>
        <v>130</v>
      </c>
      <c r="I28" s="152">
        <f>+'Rta4.16'!H30</f>
        <v>117.68</v>
      </c>
      <c r="J28" s="323">
        <f>+E28/I28*100</f>
        <v>97.86728550943774</v>
      </c>
      <c r="K28" s="323">
        <f>+F15/$F$14*100</f>
        <v>122.50000000000001</v>
      </c>
      <c r="L28" s="323">
        <f>+'Rta_4.15'!L28*100</f>
        <v>112.70386266094421</v>
      </c>
      <c r="M28" s="323">
        <f>+L28/K28*100</f>
        <v>92.00315319260751</v>
      </c>
    </row>
    <row r="29" spans="3:13" ht="12.75">
      <c r="C29" s="35">
        <f>+C28+1</f>
        <v>1998</v>
      </c>
      <c r="D29" s="316">
        <f>+G16/F16</f>
        <v>254.54545454545453</v>
      </c>
      <c r="E29" s="316">
        <f>+D29/$D$27*100</f>
        <v>114.91894110404269</v>
      </c>
      <c r="F29" s="316">
        <f>+'Rta_4.15'!C29/'Rta_4.15'!$C$27*100</f>
        <v>160</v>
      </c>
      <c r="G29" s="316">
        <f>+'Rta_4.15'!D29/'Rta_4.15'!$D$27*100</f>
        <v>110.00000000000001</v>
      </c>
      <c r="H29" s="316">
        <f>+'Rta_4.15'!E29/'Rta_4.15'!$E$27*100</f>
        <v>140</v>
      </c>
      <c r="I29" s="316">
        <f>+'Rta4.16'!H31</f>
        <v>137.33256</v>
      </c>
      <c r="J29" s="316">
        <f>+E29/I29*100</f>
        <v>83.67931181363159</v>
      </c>
      <c r="K29" s="316">
        <f>+F16/$F$14*100</f>
        <v>137.5</v>
      </c>
      <c r="L29" s="316">
        <f>+'Rta_4.15'!L29*100</f>
        <v>118.2297772567409</v>
      </c>
      <c r="M29" s="316">
        <f>+L29/K29*100</f>
        <v>85.98529255035702</v>
      </c>
    </row>
    <row r="30" spans="3:13" ht="13.5" thickBot="1">
      <c r="C30" s="162">
        <f>+C29+1</f>
        <v>1999</v>
      </c>
      <c r="D30" s="325">
        <f>+G17/F17</f>
        <v>353.84615384615387</v>
      </c>
      <c r="E30" s="325">
        <f>+D30/$D$27*100</f>
        <v>159.74995658968572</v>
      </c>
      <c r="F30" s="325">
        <f>+'Rta_4.15'!C30/'Rta_4.15'!$C$27*100</f>
        <v>220.00000000000003</v>
      </c>
      <c r="G30" s="325">
        <f>+'Rta_4.15'!D30/'Rta_4.15'!$D$27*100</f>
        <v>122</v>
      </c>
      <c r="H30" s="325">
        <f>+'Rta_4.15'!E30/'Rta_4.15'!$E$27*100</f>
        <v>170</v>
      </c>
      <c r="I30" s="325">
        <f>+'Rta4.16'!H32</f>
        <v>150.00835528800002</v>
      </c>
      <c r="J30" s="325">
        <f>+E30/I30*100</f>
        <v>106.49403913734197</v>
      </c>
      <c r="K30" s="325">
        <f>+F17/$F$14*100</f>
        <v>162.5</v>
      </c>
      <c r="L30" s="325">
        <f>+'Rta_4.15'!L30*100</f>
        <v>122.94280442804428</v>
      </c>
      <c r="M30" s="325">
        <f>+L30/K30*100</f>
        <v>75.65711041725802</v>
      </c>
    </row>
    <row r="31" spans="8:10" ht="12.75">
      <c r="H31" s="17"/>
      <c r="I31" s="17"/>
      <c r="J31" s="17"/>
    </row>
    <row r="32" spans="3:13" ht="12.75">
      <c r="C32" s="519" t="s">
        <v>483</v>
      </c>
      <c r="D32" s="567"/>
      <c r="E32" s="567"/>
      <c r="F32" s="567"/>
      <c r="G32" s="567"/>
      <c r="H32" s="567"/>
      <c r="I32" s="567"/>
      <c r="J32" s="567"/>
      <c r="K32" s="567"/>
      <c r="L32" s="567"/>
      <c r="M32" s="567"/>
    </row>
    <row r="33" spans="3:13" ht="12.75">
      <c r="C33" s="567"/>
      <c r="D33" s="567"/>
      <c r="E33" s="567"/>
      <c r="F33" s="567"/>
      <c r="G33" s="567"/>
      <c r="H33" s="567"/>
      <c r="I33" s="567"/>
      <c r="J33" s="567"/>
      <c r="K33" s="567"/>
      <c r="L33" s="567"/>
      <c r="M33" s="567"/>
    </row>
    <row r="34" spans="3:13" ht="12.75">
      <c r="C34" s="567"/>
      <c r="D34" s="567"/>
      <c r="E34" s="567"/>
      <c r="F34" s="567"/>
      <c r="G34" s="567"/>
      <c r="H34" s="567"/>
      <c r="I34" s="567"/>
      <c r="J34" s="567"/>
      <c r="K34" s="567"/>
      <c r="L34" s="567"/>
      <c r="M34" s="567"/>
    </row>
    <row r="35" spans="8:10" ht="12.75">
      <c r="H35" s="17"/>
      <c r="I35" s="17"/>
      <c r="J35" s="17"/>
    </row>
    <row r="36" spans="3:13" ht="12.75">
      <c r="C36" s="519" t="s">
        <v>509</v>
      </c>
      <c r="D36" s="519"/>
      <c r="E36" s="519"/>
      <c r="F36" s="519"/>
      <c r="G36" s="519"/>
      <c r="H36" s="519"/>
      <c r="I36" s="519"/>
      <c r="J36" s="519"/>
      <c r="K36" s="519"/>
      <c r="L36" s="519"/>
      <c r="M36" s="519"/>
    </row>
    <row r="37" spans="3:13" ht="12.75">
      <c r="C37" s="519"/>
      <c r="D37" s="519"/>
      <c r="E37" s="519"/>
      <c r="F37" s="519"/>
      <c r="G37" s="519"/>
      <c r="H37" s="519"/>
      <c r="I37" s="519"/>
      <c r="J37" s="519"/>
      <c r="K37" s="519"/>
      <c r="L37" s="519"/>
      <c r="M37" s="519"/>
    </row>
    <row r="38" spans="3:13" ht="12.75">
      <c r="C38" s="519"/>
      <c r="D38" s="519"/>
      <c r="E38" s="519"/>
      <c r="F38" s="519"/>
      <c r="G38" s="519"/>
      <c r="H38" s="519"/>
      <c r="I38" s="519"/>
      <c r="J38" s="519"/>
      <c r="K38" s="519"/>
      <c r="L38" s="519"/>
      <c r="M38" s="519"/>
    </row>
    <row r="39" spans="3:13" ht="12.75">
      <c r="C39" s="519"/>
      <c r="D39" s="519"/>
      <c r="E39" s="519"/>
      <c r="F39" s="519"/>
      <c r="G39" s="519"/>
      <c r="H39" s="519"/>
      <c r="I39" s="519"/>
      <c r="J39" s="519"/>
      <c r="K39" s="519"/>
      <c r="L39" s="519"/>
      <c r="M39" s="519"/>
    </row>
    <row r="40" spans="3:13" ht="12.75">
      <c r="C40" s="567"/>
      <c r="D40" s="567"/>
      <c r="E40" s="567"/>
      <c r="F40" s="567"/>
      <c r="G40" s="567"/>
      <c r="H40" s="567"/>
      <c r="I40" s="567"/>
      <c r="J40" s="567"/>
      <c r="K40" s="567"/>
      <c r="L40" s="567"/>
      <c r="M40" s="567"/>
    </row>
    <row r="41" spans="8:10" ht="12.75">
      <c r="H41" s="17"/>
      <c r="I41" s="17"/>
      <c r="J41" s="17"/>
    </row>
    <row r="42" spans="2:14" ht="15.75">
      <c r="B42" s="181" t="s">
        <v>198</v>
      </c>
      <c r="C42" s="181"/>
      <c r="D42" s="137"/>
      <c r="E42" s="106"/>
      <c r="F42" s="106"/>
      <c r="G42" s="106"/>
      <c r="H42" s="137"/>
      <c r="I42" s="106"/>
      <c r="J42" s="106"/>
      <c r="K42" s="106"/>
      <c r="L42" s="137"/>
      <c r="M42" s="137"/>
      <c r="N42" s="106" t="s">
        <v>197</v>
      </c>
    </row>
  </sheetData>
  <mergeCells count="17">
    <mergeCell ref="B4:D4"/>
    <mergeCell ref="M4:N4"/>
    <mergeCell ref="C36:M40"/>
    <mergeCell ref="C32:M34"/>
    <mergeCell ref="B6:N6"/>
    <mergeCell ref="C24:C25"/>
    <mergeCell ref="D11:E11"/>
    <mergeCell ref="F11:G11"/>
    <mergeCell ref="C11:C12"/>
    <mergeCell ref="C20:M21"/>
    <mergeCell ref="M24:M25"/>
    <mergeCell ref="D24:D25"/>
    <mergeCell ref="E24:E25"/>
    <mergeCell ref="L24:L25"/>
    <mergeCell ref="K24:K25"/>
    <mergeCell ref="F24:I24"/>
    <mergeCell ref="J24:J25"/>
  </mergeCells>
  <hyperlinks>
    <hyperlink ref="M4" location="Índice!E7" display="Volver al Índice"/>
    <hyperlink ref="M4:N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65"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275"/>
  <sheetViews>
    <sheetView showGridLines="0" view="pageBreakPreview" zoomScale="80" zoomScaleSheetLayoutView="80" workbookViewId="0" topLeftCell="A1">
      <selection activeCell="A1" sqref="A1"/>
    </sheetView>
  </sheetViews>
  <sheetFormatPr defaultColWidth="9.140625" defaultRowHeight="12.75"/>
  <cols>
    <col min="1" max="1" width="3.57421875" style="97" customWidth="1"/>
    <col min="2" max="2" width="7.28125" style="374" customWidth="1"/>
    <col min="3" max="3" width="4.7109375" style="629" customWidth="1"/>
    <col min="4" max="4" width="8.57421875" style="97" customWidth="1"/>
    <col min="5" max="5" width="29.00390625" style="97" customWidth="1"/>
    <col min="6" max="6" width="8.28125" style="97" customWidth="1"/>
    <col min="7" max="7" width="13.28125" style="97" customWidth="1"/>
    <col min="8" max="8" width="13.7109375" style="97" customWidth="1"/>
    <col min="9" max="9" width="11.8515625" style="97" customWidth="1"/>
    <col min="10" max="10" width="10.00390625" style="97" customWidth="1"/>
    <col min="11" max="11" width="13.57421875" style="120" customWidth="1"/>
    <col min="12" max="12" width="12.421875" style="120" customWidth="1"/>
    <col min="13" max="13" width="9.00390625" style="97" customWidth="1"/>
    <col min="14" max="15" width="8.8515625" style="97" customWidth="1"/>
    <col min="16" max="16" width="11.421875" style="97" bestFit="1" customWidth="1"/>
    <col min="17" max="16384" width="8.8515625" style="97" customWidth="1"/>
  </cols>
  <sheetData>
    <row r="1" ht="15.75">
      <c r="A1" s="113"/>
    </row>
    <row r="2" spans="7:14" ht="15.75">
      <c r="G2" s="100"/>
      <c r="H2" s="100"/>
      <c r="I2" s="100"/>
      <c r="J2" s="100"/>
      <c r="K2" s="100"/>
      <c r="L2" s="100"/>
      <c r="N2" s="100" t="s">
        <v>195</v>
      </c>
    </row>
    <row r="3" spans="2:15" s="114" customFormat="1" ht="15.75">
      <c r="B3" s="374"/>
      <c r="C3" s="629"/>
      <c r="O3" s="105"/>
    </row>
    <row r="4" spans="2:16" s="114" customFormat="1" ht="15.75">
      <c r="B4" s="374"/>
      <c r="C4" s="629"/>
      <c r="K4" s="105"/>
      <c r="L4" s="105"/>
      <c r="M4" s="538" t="s">
        <v>194</v>
      </c>
      <c r="N4" s="538"/>
      <c r="O4" s="105"/>
      <c r="P4" s="105"/>
    </row>
    <row r="5" spans="2:3" s="114" customFormat="1" ht="12.75">
      <c r="B5" s="370"/>
      <c r="C5" s="370"/>
    </row>
    <row r="6" spans="2:14" s="114" customFormat="1" ht="18.75">
      <c r="B6" s="543" t="s">
        <v>210</v>
      </c>
      <c r="C6" s="543"/>
      <c r="D6" s="543"/>
      <c r="E6" s="543"/>
      <c r="F6" s="543"/>
      <c r="G6" s="543"/>
      <c r="H6" s="543"/>
      <c r="I6" s="543"/>
      <c r="J6" s="543"/>
      <c r="K6" s="543"/>
      <c r="L6" s="543"/>
      <c r="M6" s="543"/>
      <c r="N6" s="543"/>
    </row>
    <row r="7" spans="2:12" s="114" customFormat="1" ht="15.75">
      <c r="B7" s="374"/>
      <c r="C7" s="629"/>
      <c r="K7" s="115"/>
      <c r="L7" s="115"/>
    </row>
    <row r="8" spans="2:19" s="114" customFormat="1" ht="12.75" customHeight="1">
      <c r="B8" s="630">
        <v>4.1</v>
      </c>
      <c r="C8" s="631" t="s">
        <v>211</v>
      </c>
      <c r="D8" s="180" t="s">
        <v>277</v>
      </c>
      <c r="E8" s="14"/>
      <c r="F8" s="14"/>
      <c r="G8" s="14"/>
      <c r="H8" s="14"/>
      <c r="I8" s="14"/>
      <c r="J8" s="14"/>
      <c r="K8" s="14"/>
      <c r="L8" s="14"/>
      <c r="M8" s="14"/>
      <c r="N8" s="14"/>
      <c r="O8" s="14"/>
      <c r="P8" s="14"/>
      <c r="Q8" s="14"/>
      <c r="R8" s="14"/>
      <c r="S8" s="14"/>
    </row>
    <row r="9" spans="2:19" s="114" customFormat="1" ht="12.75" customHeight="1">
      <c r="B9" s="630"/>
      <c r="C9" s="632"/>
      <c r="D9" s="6"/>
      <c r="E9" s="1"/>
      <c r="F9" s="1"/>
      <c r="G9" s="1"/>
      <c r="H9" s="1"/>
      <c r="I9" s="1"/>
      <c r="J9" s="1"/>
      <c r="K9" s="1"/>
      <c r="L9" s="1"/>
      <c r="M9" s="1"/>
      <c r="N9" s="1"/>
      <c r="O9" s="1"/>
      <c r="P9" s="1"/>
      <c r="Q9" s="1"/>
      <c r="R9" s="1"/>
      <c r="S9" s="1"/>
    </row>
    <row r="10" spans="2:19" s="114" customFormat="1" ht="12.75" customHeight="1">
      <c r="B10" s="630"/>
      <c r="C10" s="632"/>
      <c r="D10" s="180" t="s">
        <v>258</v>
      </c>
      <c r="E10" s="14"/>
      <c r="F10" s="14"/>
      <c r="G10" s="14"/>
      <c r="H10" s="14"/>
      <c r="I10" s="14"/>
      <c r="J10" s="14"/>
      <c r="K10" s="14"/>
      <c r="L10" s="14"/>
      <c r="M10" s="14"/>
      <c r="N10" s="14"/>
      <c r="O10" s="14"/>
      <c r="P10" s="14"/>
      <c r="Q10" s="14"/>
      <c r="R10" s="14"/>
      <c r="S10" s="14"/>
    </row>
    <row r="11" spans="2:19" s="114" customFormat="1" ht="12.75" customHeight="1">
      <c r="B11" s="630"/>
      <c r="C11" s="632"/>
      <c r="D11" s="180" t="s">
        <v>259</v>
      </c>
      <c r="E11" s="14"/>
      <c r="F11" s="14"/>
      <c r="G11" s="14"/>
      <c r="H11" s="14"/>
      <c r="I11" s="14"/>
      <c r="J11" s="14"/>
      <c r="K11" s="14"/>
      <c r="L11" s="14"/>
      <c r="M11" s="14"/>
      <c r="N11" s="14"/>
      <c r="O11" s="14"/>
      <c r="P11" s="14"/>
      <c r="Q11" s="14"/>
      <c r="R11" s="14"/>
      <c r="S11" s="14"/>
    </row>
    <row r="12" spans="2:19" s="114" customFormat="1" ht="12.75" customHeight="1">
      <c r="B12" s="630"/>
      <c r="C12" s="632"/>
      <c r="D12" s="180" t="s">
        <v>260</v>
      </c>
      <c r="E12" s="14"/>
      <c r="F12" s="14"/>
      <c r="G12" s="14"/>
      <c r="H12" s="14"/>
      <c r="I12" s="14"/>
      <c r="J12" s="14"/>
      <c r="K12" s="14"/>
      <c r="L12" s="14"/>
      <c r="M12" s="14"/>
      <c r="N12" s="14"/>
      <c r="O12" s="14"/>
      <c r="P12" s="14"/>
      <c r="Q12" s="14"/>
      <c r="R12" s="14"/>
      <c r="S12" s="14"/>
    </row>
    <row r="13" spans="2:19" s="114" customFormat="1" ht="12.75" customHeight="1">
      <c r="B13" s="630"/>
      <c r="C13" s="632"/>
      <c r="D13" s="180" t="s">
        <v>261</v>
      </c>
      <c r="E13" s="14"/>
      <c r="F13" s="14"/>
      <c r="G13" s="14"/>
      <c r="H13" s="14"/>
      <c r="I13" s="14"/>
      <c r="J13" s="14"/>
      <c r="K13" s="14"/>
      <c r="L13" s="14"/>
      <c r="M13" s="14"/>
      <c r="N13" s="14"/>
      <c r="O13" s="14"/>
      <c r="P13" s="14"/>
      <c r="Q13" s="14"/>
      <c r="R13" s="14"/>
      <c r="S13" s="14"/>
    </row>
    <row r="14" spans="2:19" s="114" customFormat="1" ht="12.75" customHeight="1">
      <c r="B14" s="630"/>
      <c r="C14" s="632"/>
      <c r="D14" s="1"/>
      <c r="E14" s="1"/>
      <c r="F14" s="1"/>
      <c r="G14" s="1"/>
      <c r="H14" s="1"/>
      <c r="I14" s="1"/>
      <c r="J14" s="1"/>
      <c r="K14" s="1"/>
      <c r="L14" s="1"/>
      <c r="M14" s="1"/>
      <c r="N14" s="1"/>
      <c r="O14" s="1"/>
      <c r="P14" s="1"/>
      <c r="Q14" s="1"/>
      <c r="R14" s="1"/>
      <c r="S14" s="1"/>
    </row>
    <row r="15" spans="2:14" s="114" customFormat="1" ht="12.75" customHeight="1">
      <c r="B15" s="630"/>
      <c r="C15" s="632"/>
      <c r="D15" s="456" t="s">
        <v>194</v>
      </c>
      <c r="E15" s="456"/>
      <c r="F15" s="116"/>
      <c r="G15" s="116"/>
      <c r="H15" s="116"/>
      <c r="I15" s="116"/>
      <c r="J15" s="116"/>
      <c r="K15" s="116"/>
      <c r="L15" s="544" t="s">
        <v>255</v>
      </c>
      <c r="M15" s="544"/>
      <c r="N15" s="544"/>
    </row>
    <row r="16" spans="2:12" s="114" customFormat="1" ht="15.75">
      <c r="B16" s="630"/>
      <c r="C16" s="632"/>
      <c r="D16" s="116"/>
      <c r="E16" s="116"/>
      <c r="F16" s="116"/>
      <c r="G16" s="116"/>
      <c r="H16" s="116"/>
      <c r="I16" s="116"/>
      <c r="J16" s="116"/>
      <c r="K16" s="116"/>
      <c r="L16" s="116"/>
    </row>
    <row r="17" spans="2:19" s="114" customFormat="1" ht="13.5" customHeight="1">
      <c r="B17" s="630">
        <f>+B8+0.1</f>
        <v>4.199999999999999</v>
      </c>
      <c r="C17" s="631" t="s">
        <v>407</v>
      </c>
      <c r="D17" s="520" t="s">
        <v>262</v>
      </c>
      <c r="E17" s="520"/>
      <c r="F17" s="520"/>
      <c r="G17" s="520"/>
      <c r="H17" s="520"/>
      <c r="I17" s="520"/>
      <c r="J17" s="520"/>
      <c r="K17" s="520"/>
      <c r="L17" s="520"/>
      <c r="M17" s="520"/>
      <c r="N17" s="520"/>
      <c r="O17" s="14"/>
      <c r="P17" s="14"/>
      <c r="Q17" s="14"/>
      <c r="R17" s="14"/>
      <c r="S17" s="14"/>
    </row>
    <row r="18" spans="2:19" s="114" customFormat="1" ht="15.75">
      <c r="B18" s="630"/>
      <c r="C18" s="632"/>
      <c r="D18" s="520"/>
      <c r="E18" s="520"/>
      <c r="F18" s="520"/>
      <c r="G18" s="520"/>
      <c r="H18" s="520"/>
      <c r="I18" s="520"/>
      <c r="J18" s="520"/>
      <c r="K18" s="520"/>
      <c r="L18" s="520"/>
      <c r="M18" s="520"/>
      <c r="N18" s="520"/>
      <c r="O18" s="1"/>
      <c r="P18" s="1"/>
      <c r="Q18" s="1"/>
      <c r="R18" s="1"/>
      <c r="S18" s="1"/>
    </row>
    <row r="19" spans="2:14" s="114" customFormat="1" ht="15.75">
      <c r="B19" s="630"/>
      <c r="C19" s="632"/>
      <c r="D19" s="128"/>
      <c r="E19" s="128"/>
      <c r="F19" s="128"/>
      <c r="G19" s="128"/>
      <c r="H19" s="128"/>
      <c r="I19" s="128"/>
      <c r="J19" s="128"/>
      <c r="K19" s="128"/>
      <c r="L19" s="128"/>
      <c r="M19" s="127"/>
      <c r="N19" s="127"/>
    </row>
    <row r="20" spans="2:15" s="114" customFormat="1" ht="12.75" customHeight="1">
      <c r="B20" s="630"/>
      <c r="C20" s="632"/>
      <c r="D20" s="456" t="s">
        <v>194</v>
      </c>
      <c r="E20" s="116"/>
      <c r="F20" s="116"/>
      <c r="G20" s="116"/>
      <c r="H20" s="116"/>
      <c r="I20" s="116"/>
      <c r="J20" s="116"/>
      <c r="L20" s="544" t="s">
        <v>241</v>
      </c>
      <c r="M20" s="544"/>
      <c r="N20" s="544"/>
      <c r="O20" s="117"/>
    </row>
    <row r="21" spans="2:12" s="114" customFormat="1" ht="15.75">
      <c r="B21" s="630"/>
      <c r="C21" s="632"/>
      <c r="D21" s="116"/>
      <c r="E21" s="116"/>
      <c r="F21" s="116"/>
      <c r="G21" s="116"/>
      <c r="H21" s="116"/>
      <c r="I21" s="116"/>
      <c r="J21" s="116"/>
      <c r="K21" s="116"/>
      <c r="L21" s="116"/>
    </row>
    <row r="22" spans="2:19" s="114" customFormat="1" ht="18.75">
      <c r="B22" s="630">
        <f>+B17+0.1</f>
        <v>4.299999999999999</v>
      </c>
      <c r="C22" s="631" t="s">
        <v>407</v>
      </c>
      <c r="D22" s="519" t="s">
        <v>281</v>
      </c>
      <c r="E22" s="519"/>
      <c r="F22" s="519"/>
      <c r="G22" s="519"/>
      <c r="H22" s="519"/>
      <c r="I22" s="519"/>
      <c r="J22" s="519"/>
      <c r="K22" s="519"/>
      <c r="L22" s="519"/>
      <c r="M22" s="519"/>
      <c r="N22" s="519"/>
      <c r="O22" s="14"/>
      <c r="P22" s="14"/>
      <c r="Q22" s="14"/>
      <c r="R22" s="14"/>
      <c r="S22" s="14"/>
    </row>
    <row r="23" spans="2:19" s="114" customFormat="1" ht="15" customHeight="1">
      <c r="B23" s="633"/>
      <c r="C23" s="632"/>
      <c r="D23" s="519"/>
      <c r="E23" s="519"/>
      <c r="F23" s="519"/>
      <c r="G23" s="519"/>
      <c r="H23" s="519"/>
      <c r="I23" s="519"/>
      <c r="J23" s="519"/>
      <c r="K23" s="519"/>
      <c r="L23" s="519"/>
      <c r="M23" s="519"/>
      <c r="N23" s="519"/>
      <c r="O23" s="1"/>
      <c r="P23" s="1"/>
      <c r="Q23" s="1"/>
      <c r="R23" s="1"/>
      <c r="S23" s="1"/>
    </row>
    <row r="24" spans="2:19" s="114" customFormat="1" ht="15" customHeight="1">
      <c r="B24" s="633"/>
      <c r="C24" s="632"/>
      <c r="D24" s="519"/>
      <c r="E24" s="519"/>
      <c r="F24" s="519"/>
      <c r="G24" s="519"/>
      <c r="H24" s="519"/>
      <c r="I24" s="519"/>
      <c r="J24" s="519"/>
      <c r="K24" s="519"/>
      <c r="L24" s="519"/>
      <c r="M24" s="519"/>
      <c r="N24" s="519"/>
      <c r="O24" s="1"/>
      <c r="P24" s="1"/>
      <c r="Q24" s="1"/>
      <c r="R24" s="1"/>
      <c r="S24" s="1"/>
    </row>
    <row r="25" spans="2:12" s="114" customFormat="1" ht="13.5" customHeight="1">
      <c r="B25" s="633"/>
      <c r="C25" s="632"/>
      <c r="K25" s="104"/>
      <c r="L25" s="104"/>
    </row>
    <row r="26" spans="2:15" s="114" customFormat="1" ht="13.5" customHeight="1">
      <c r="B26" s="633"/>
      <c r="C26" s="632"/>
      <c r="D26" s="456" t="s">
        <v>194</v>
      </c>
      <c r="E26" s="104"/>
      <c r="F26" s="104"/>
      <c r="G26" s="104"/>
      <c r="H26" s="104"/>
      <c r="I26" s="104"/>
      <c r="J26" s="104"/>
      <c r="L26" s="544" t="s">
        <v>242</v>
      </c>
      <c r="M26" s="544"/>
      <c r="N26" s="544"/>
      <c r="O26" s="117"/>
    </row>
    <row r="27" spans="2:12" s="114" customFormat="1" ht="13.5" customHeight="1">
      <c r="B27" s="633"/>
      <c r="C27" s="632"/>
      <c r="D27" s="104"/>
      <c r="E27" s="104"/>
      <c r="F27" s="104"/>
      <c r="G27" s="104"/>
      <c r="H27" s="104"/>
      <c r="I27" s="104"/>
      <c r="J27" s="104"/>
      <c r="K27" s="175"/>
      <c r="L27" s="175"/>
    </row>
    <row r="28" spans="2:19" s="114" customFormat="1" ht="18.75">
      <c r="B28" s="630">
        <f>+B22+0.1</f>
        <v>4.399999999999999</v>
      </c>
      <c r="C28" s="631" t="s">
        <v>407</v>
      </c>
      <c r="D28" s="519" t="s">
        <v>522</v>
      </c>
      <c r="E28" s="519"/>
      <c r="F28" s="519"/>
      <c r="G28" s="519"/>
      <c r="H28" s="519"/>
      <c r="I28" s="519"/>
      <c r="J28" s="519"/>
      <c r="K28" s="519"/>
      <c r="L28" s="519"/>
      <c r="M28" s="519"/>
      <c r="N28" s="519"/>
      <c r="O28" s="14"/>
      <c r="P28" s="14"/>
      <c r="Q28" s="14"/>
      <c r="R28" s="14"/>
      <c r="S28" s="14"/>
    </row>
    <row r="29" spans="2:19" s="114" customFormat="1" ht="12.75" customHeight="1">
      <c r="B29" s="630"/>
      <c r="C29" s="632"/>
      <c r="D29" s="519"/>
      <c r="E29" s="519"/>
      <c r="F29" s="519"/>
      <c r="G29" s="519"/>
      <c r="H29" s="519"/>
      <c r="I29" s="519"/>
      <c r="J29" s="519"/>
      <c r="K29" s="519"/>
      <c r="L29" s="519"/>
      <c r="M29" s="519"/>
      <c r="N29" s="519"/>
      <c r="O29" s="1"/>
      <c r="P29" s="1"/>
      <c r="Q29" s="1"/>
      <c r="R29" s="1"/>
      <c r="S29" s="1"/>
    </row>
    <row r="30" spans="2:19" s="114" customFormat="1" ht="12.75" customHeight="1">
      <c r="B30" s="630"/>
      <c r="C30" s="632"/>
      <c r="D30" s="519"/>
      <c r="E30" s="519"/>
      <c r="F30" s="519"/>
      <c r="G30" s="519"/>
      <c r="H30" s="519"/>
      <c r="I30" s="519"/>
      <c r="J30" s="519"/>
      <c r="K30" s="519"/>
      <c r="L30" s="519"/>
      <c r="M30" s="519"/>
      <c r="N30" s="519"/>
      <c r="O30" s="1"/>
      <c r="P30" s="1"/>
      <c r="Q30" s="1"/>
      <c r="R30" s="1"/>
      <c r="S30" s="1"/>
    </row>
    <row r="31" spans="2:14" s="114" customFormat="1" ht="12.75" customHeight="1">
      <c r="B31" s="630"/>
      <c r="C31" s="632"/>
      <c r="D31" s="84"/>
      <c r="E31" s="84"/>
      <c r="F31" s="84"/>
      <c r="G31" s="84"/>
      <c r="H31" s="84"/>
      <c r="I31" s="84"/>
      <c r="J31" s="84"/>
      <c r="K31" s="84"/>
      <c r="L31" s="84"/>
      <c r="M31" s="84"/>
      <c r="N31" s="84"/>
    </row>
    <row r="32" spans="2:15" s="114" customFormat="1" ht="12.75" customHeight="1">
      <c r="B32" s="630"/>
      <c r="C32" s="632"/>
      <c r="D32" s="456" t="s">
        <v>194</v>
      </c>
      <c r="E32" s="118"/>
      <c r="F32" s="118"/>
      <c r="G32" s="118"/>
      <c r="H32" s="118"/>
      <c r="I32" s="118"/>
      <c r="J32" s="118"/>
      <c r="L32" s="544" t="s">
        <v>243</v>
      </c>
      <c r="M32" s="544"/>
      <c r="N32" s="544"/>
      <c r="O32" s="117"/>
    </row>
    <row r="33" spans="2:12" s="114" customFormat="1" ht="15.75">
      <c r="B33" s="630"/>
      <c r="C33" s="632"/>
      <c r="K33" s="115"/>
      <c r="L33" s="115"/>
    </row>
    <row r="34" spans="2:19" s="114" customFormat="1" ht="14.25" customHeight="1">
      <c r="B34" s="630">
        <f>+B28+0.1</f>
        <v>4.499999999999998</v>
      </c>
      <c r="C34" s="631" t="s">
        <v>407</v>
      </c>
      <c r="D34" s="519" t="s">
        <v>523</v>
      </c>
      <c r="E34" s="519"/>
      <c r="F34" s="519"/>
      <c r="G34" s="519"/>
      <c r="H34" s="519"/>
      <c r="I34" s="519"/>
      <c r="J34" s="519"/>
      <c r="K34" s="519"/>
      <c r="L34" s="519"/>
      <c r="M34" s="519"/>
      <c r="N34" s="519"/>
      <c r="O34" s="14"/>
      <c r="P34" s="14"/>
      <c r="Q34" s="14"/>
      <c r="R34" s="14"/>
      <c r="S34" s="14"/>
    </row>
    <row r="35" spans="2:19" s="114" customFormat="1" ht="15.75">
      <c r="B35" s="630"/>
      <c r="C35" s="632"/>
      <c r="D35" s="1"/>
      <c r="E35" s="1"/>
      <c r="F35" s="1"/>
      <c r="G35" s="1"/>
      <c r="H35" s="1"/>
      <c r="I35" s="1"/>
      <c r="J35" s="1"/>
      <c r="K35" s="1"/>
      <c r="L35" s="1"/>
      <c r="M35" s="1"/>
      <c r="N35" s="1"/>
      <c r="O35" s="1"/>
      <c r="P35" s="1"/>
      <c r="Q35" s="1"/>
      <c r="R35" s="1"/>
      <c r="S35" s="1"/>
    </row>
    <row r="36" spans="2:15" s="114" customFormat="1" ht="12.75" customHeight="1">
      <c r="B36" s="630"/>
      <c r="C36" s="632"/>
      <c r="D36" s="456" t="s">
        <v>194</v>
      </c>
      <c r="E36" s="119"/>
      <c r="F36" s="119"/>
      <c r="G36" s="119"/>
      <c r="H36" s="119"/>
      <c r="I36" s="119"/>
      <c r="J36" s="119"/>
      <c r="L36" s="544" t="s">
        <v>244</v>
      </c>
      <c r="M36" s="544"/>
      <c r="N36" s="544"/>
      <c r="O36" s="117"/>
    </row>
    <row r="37" spans="2:12" s="114" customFormat="1" ht="15.75">
      <c r="B37" s="630"/>
      <c r="C37" s="632"/>
      <c r="D37" s="119"/>
      <c r="E37" s="119"/>
      <c r="F37" s="119"/>
      <c r="G37" s="119"/>
      <c r="H37" s="119"/>
      <c r="I37" s="119"/>
      <c r="J37" s="119"/>
      <c r="K37" s="119"/>
      <c r="L37" s="119"/>
    </row>
    <row r="38" spans="2:19" ht="18.75">
      <c r="B38" s="630">
        <f>+B34+0.1</f>
        <v>4.599999999999998</v>
      </c>
      <c r="C38" s="631" t="s">
        <v>211</v>
      </c>
      <c r="D38" s="519" t="s">
        <v>524</v>
      </c>
      <c r="E38" s="519"/>
      <c r="F38" s="519"/>
      <c r="G38" s="519"/>
      <c r="H38" s="519"/>
      <c r="I38" s="519"/>
      <c r="J38" s="519"/>
      <c r="K38" s="519"/>
      <c r="L38" s="519"/>
      <c r="M38" s="519"/>
      <c r="N38" s="519"/>
      <c r="O38" s="14"/>
      <c r="P38" s="14"/>
      <c r="Q38" s="14"/>
      <c r="R38" s="14"/>
      <c r="S38" s="14"/>
    </row>
    <row r="39" spans="2:19" ht="12.75" customHeight="1">
      <c r="B39" s="630"/>
      <c r="C39" s="632"/>
      <c r="D39" s="519"/>
      <c r="E39" s="519"/>
      <c r="F39" s="519"/>
      <c r="G39" s="519"/>
      <c r="H39" s="519"/>
      <c r="I39" s="519"/>
      <c r="J39" s="519"/>
      <c r="K39" s="519"/>
      <c r="L39" s="519"/>
      <c r="M39" s="519"/>
      <c r="N39" s="519"/>
      <c r="O39" s="1"/>
      <c r="P39" s="1"/>
      <c r="Q39" s="1"/>
      <c r="R39" s="1"/>
      <c r="S39" s="1"/>
    </row>
    <row r="40" spans="2:14" ht="12.75" customHeight="1">
      <c r="B40" s="630"/>
      <c r="C40" s="632"/>
      <c r="D40" s="519"/>
      <c r="E40" s="519"/>
      <c r="F40" s="519"/>
      <c r="G40" s="519"/>
      <c r="H40" s="519"/>
      <c r="I40" s="519"/>
      <c r="J40" s="519"/>
      <c r="K40" s="519"/>
      <c r="L40" s="519"/>
      <c r="M40" s="519"/>
      <c r="N40" s="519"/>
    </row>
    <row r="41" spans="2:14" ht="15.75">
      <c r="B41" s="633"/>
      <c r="C41" s="632"/>
      <c r="D41" s="118"/>
      <c r="E41" s="118"/>
      <c r="F41" s="118"/>
      <c r="G41" s="118"/>
      <c r="H41" s="118"/>
      <c r="I41" s="118"/>
      <c r="J41" s="118"/>
      <c r="K41" s="118"/>
      <c r="L41" s="118"/>
      <c r="M41" s="118"/>
      <c r="N41" s="118"/>
    </row>
    <row r="42" spans="2:15" ht="12.75" customHeight="1">
      <c r="B42" s="633"/>
      <c r="C42" s="632"/>
      <c r="D42" s="456" t="s">
        <v>194</v>
      </c>
      <c r="E42" s="119"/>
      <c r="F42" s="119"/>
      <c r="G42" s="119"/>
      <c r="H42" s="119"/>
      <c r="I42" s="119"/>
      <c r="J42" s="119"/>
      <c r="K42" s="97"/>
      <c r="L42" s="544" t="s">
        <v>245</v>
      </c>
      <c r="M42" s="544"/>
      <c r="N42" s="544"/>
      <c r="O42" s="117"/>
    </row>
    <row r="43" spans="2:3" ht="15.75">
      <c r="B43" s="630"/>
      <c r="C43" s="632"/>
    </row>
    <row r="44" spans="2:19" ht="12.75" customHeight="1">
      <c r="B44" s="630">
        <f>+B38+0.1</f>
        <v>4.6999999999999975</v>
      </c>
      <c r="C44" s="631" t="s">
        <v>211</v>
      </c>
      <c r="D44" s="519" t="s">
        <v>525</v>
      </c>
      <c r="E44" s="519"/>
      <c r="F44" s="519"/>
      <c r="G44" s="519"/>
      <c r="H44" s="519"/>
      <c r="I44" s="519"/>
      <c r="J44" s="519"/>
      <c r="K44" s="519"/>
      <c r="L44" s="519"/>
      <c r="M44" s="519"/>
      <c r="N44" s="519"/>
      <c r="O44" s="14"/>
      <c r="P44" s="14"/>
      <c r="Q44" s="14"/>
      <c r="R44" s="14"/>
      <c r="S44" s="14"/>
    </row>
    <row r="45" spans="2:12" ht="15.75">
      <c r="B45" s="633"/>
      <c r="C45" s="632"/>
      <c r="D45" s="545"/>
      <c r="E45" s="545"/>
      <c r="F45" s="545"/>
      <c r="G45" s="545"/>
      <c r="H45" s="545"/>
      <c r="I45" s="545"/>
      <c r="J45" s="545"/>
      <c r="K45" s="545"/>
      <c r="L45" s="545"/>
    </row>
    <row r="46" spans="2:14" ht="12.75" customHeight="1">
      <c r="B46" s="633"/>
      <c r="C46" s="632"/>
      <c r="D46" s="456" t="s">
        <v>194</v>
      </c>
      <c r="E46" s="121"/>
      <c r="F46" s="121"/>
      <c r="G46" s="121"/>
      <c r="H46" s="121"/>
      <c r="I46" s="121"/>
      <c r="J46" s="121"/>
      <c r="K46" s="97"/>
      <c r="L46" s="544" t="s">
        <v>246</v>
      </c>
      <c r="M46" s="544"/>
      <c r="N46" s="544"/>
    </row>
    <row r="47" spans="2:13" ht="15.75">
      <c r="B47" s="630"/>
      <c r="C47" s="632"/>
      <c r="L47" s="544"/>
      <c r="M47" s="544"/>
    </row>
    <row r="48" spans="2:19" ht="14.25" customHeight="1">
      <c r="B48" s="630">
        <f>+B44+0.1</f>
        <v>4.799999999999997</v>
      </c>
      <c r="C48" s="631" t="s">
        <v>407</v>
      </c>
      <c r="D48" s="519" t="s">
        <v>532</v>
      </c>
      <c r="E48" s="519"/>
      <c r="F48" s="519"/>
      <c r="G48" s="519"/>
      <c r="H48" s="519"/>
      <c r="I48" s="519"/>
      <c r="J48" s="519"/>
      <c r="K48" s="519"/>
      <c r="L48" s="519"/>
      <c r="M48" s="519"/>
      <c r="N48" s="519"/>
      <c r="O48" s="14"/>
      <c r="P48" s="14"/>
      <c r="Q48" s="14"/>
      <c r="R48" s="14"/>
      <c r="S48" s="14"/>
    </row>
    <row r="49" spans="2:19" ht="12.75" customHeight="1">
      <c r="B49" s="630"/>
      <c r="C49" s="632"/>
      <c r="D49" s="14"/>
      <c r="E49" s="14"/>
      <c r="F49" s="14"/>
      <c r="G49" s="14"/>
      <c r="H49" s="14"/>
      <c r="I49" s="14"/>
      <c r="J49" s="14"/>
      <c r="K49" s="14"/>
      <c r="L49" s="14"/>
      <c r="M49" s="14"/>
      <c r="N49" s="14"/>
      <c r="O49" s="14"/>
      <c r="P49" s="14"/>
      <c r="Q49" s="14"/>
      <c r="R49" s="14"/>
      <c r="S49" s="14"/>
    </row>
    <row r="50" spans="2:14" ht="12.75" customHeight="1">
      <c r="B50" s="633"/>
      <c r="C50" s="632"/>
      <c r="D50" s="456" t="s">
        <v>194</v>
      </c>
      <c r="E50" s="121"/>
      <c r="F50" s="121"/>
      <c r="G50" s="121"/>
      <c r="H50" s="121"/>
      <c r="I50" s="121"/>
      <c r="J50" s="121"/>
      <c r="K50" s="97"/>
      <c r="L50" s="544" t="s">
        <v>247</v>
      </c>
      <c r="M50" s="544"/>
      <c r="N50" s="544"/>
    </row>
    <row r="51" spans="2:12" ht="12.75" customHeight="1">
      <c r="B51" s="630"/>
      <c r="C51" s="632"/>
      <c r="D51" s="121"/>
      <c r="E51" s="121"/>
      <c r="F51" s="121"/>
      <c r="G51" s="121"/>
      <c r="H51" s="121"/>
      <c r="I51" s="121"/>
      <c r="J51" s="121"/>
      <c r="K51" s="117"/>
      <c r="L51" s="117"/>
    </row>
    <row r="52" spans="2:19" ht="12.75" customHeight="1">
      <c r="B52" s="630">
        <v>4.9</v>
      </c>
      <c r="C52" s="631" t="s">
        <v>211</v>
      </c>
      <c r="D52" s="180" t="s">
        <v>551</v>
      </c>
      <c r="E52" s="14"/>
      <c r="F52" s="14"/>
      <c r="G52" s="14"/>
      <c r="H52" s="14"/>
      <c r="I52" s="14"/>
      <c r="J52" s="14"/>
      <c r="K52" s="14"/>
      <c r="L52" s="14"/>
      <c r="M52" s="14"/>
      <c r="N52" s="14"/>
      <c r="O52" s="14"/>
      <c r="P52" s="14"/>
      <c r="Q52" s="14"/>
      <c r="R52" s="14"/>
      <c r="S52" s="14"/>
    </row>
    <row r="53" spans="2:19" ht="12.75" customHeight="1">
      <c r="B53" s="630"/>
      <c r="C53" s="631"/>
      <c r="D53" s="14"/>
      <c r="E53" s="14"/>
      <c r="F53" s="14"/>
      <c r="G53" s="14"/>
      <c r="H53" s="14"/>
      <c r="I53" s="14"/>
      <c r="J53" s="14"/>
      <c r="K53" s="14"/>
      <c r="L53" s="14"/>
      <c r="M53" s="14"/>
      <c r="N53" s="14"/>
      <c r="O53" s="14"/>
      <c r="P53" s="14"/>
      <c r="Q53" s="14"/>
      <c r="R53" s="14"/>
      <c r="S53" s="14"/>
    </row>
    <row r="54" spans="2:19" ht="12.75" customHeight="1">
      <c r="B54" s="630"/>
      <c r="C54" s="631"/>
      <c r="D54" s="14"/>
      <c r="E54" s="6" t="s">
        <v>569</v>
      </c>
      <c r="F54" s="6"/>
      <c r="G54" s="1"/>
      <c r="H54" s="1"/>
      <c r="I54" s="1"/>
      <c r="J54" s="14"/>
      <c r="K54" s="14"/>
      <c r="L54" s="14"/>
      <c r="M54" s="14"/>
      <c r="N54" s="14"/>
      <c r="O54" s="14"/>
      <c r="P54" s="14"/>
      <c r="Q54" s="14"/>
      <c r="R54" s="14"/>
      <c r="S54" s="14"/>
    </row>
    <row r="55" spans="2:19" ht="12.75" customHeight="1">
      <c r="B55" s="630"/>
      <c r="C55" s="631"/>
      <c r="D55" s="14"/>
      <c r="E55" s="1" t="s">
        <v>570</v>
      </c>
      <c r="F55" s="1"/>
      <c r="G55" s="1"/>
      <c r="H55" s="1"/>
      <c r="I55" s="1"/>
      <c r="J55" s="14"/>
      <c r="K55" s="14"/>
      <c r="L55" s="14"/>
      <c r="M55" s="14"/>
      <c r="N55" s="14"/>
      <c r="O55" s="14"/>
      <c r="P55" s="14"/>
      <c r="Q55" s="14"/>
      <c r="R55" s="14"/>
      <c r="S55" s="14"/>
    </row>
    <row r="56" spans="2:19" ht="12.75" customHeight="1">
      <c r="B56" s="630"/>
      <c r="C56" s="631"/>
      <c r="D56" s="14"/>
      <c r="E56" s="1"/>
      <c r="F56" s="1"/>
      <c r="G56" s="1"/>
      <c r="H56" s="1"/>
      <c r="I56" s="1"/>
      <c r="J56" s="14"/>
      <c r="K56" s="14"/>
      <c r="L56" s="14"/>
      <c r="M56" s="14"/>
      <c r="N56" s="14"/>
      <c r="O56" s="14"/>
      <c r="P56" s="14"/>
      <c r="Q56" s="14"/>
      <c r="R56" s="14"/>
      <c r="S56" s="14"/>
    </row>
    <row r="57" spans="2:19" ht="12.75" customHeight="1">
      <c r="B57" s="630"/>
      <c r="C57" s="631"/>
      <c r="D57" s="14"/>
      <c r="E57" s="132"/>
      <c r="F57" s="132"/>
      <c r="G57" s="133">
        <v>1998</v>
      </c>
      <c r="H57" s="133">
        <v>1999</v>
      </c>
      <c r="I57" s="133">
        <v>2000</v>
      </c>
      <c r="J57" s="14"/>
      <c r="K57" s="14"/>
      <c r="L57" s="14"/>
      <c r="M57" s="14"/>
      <c r="N57" s="14"/>
      <c r="O57" s="14"/>
      <c r="P57" s="14"/>
      <c r="Q57" s="14"/>
      <c r="R57" s="14"/>
      <c r="S57" s="14"/>
    </row>
    <row r="58" spans="2:19" ht="12.75" customHeight="1">
      <c r="B58" s="630"/>
      <c r="C58" s="631"/>
      <c r="D58" s="14"/>
      <c r="E58" s="134" t="s">
        <v>571</v>
      </c>
      <c r="F58" s="134"/>
      <c r="G58" s="12" t="s">
        <v>607</v>
      </c>
      <c r="H58" s="12" t="s">
        <v>595</v>
      </c>
      <c r="I58" s="12" t="s">
        <v>572</v>
      </c>
      <c r="J58" s="14"/>
      <c r="K58" s="14"/>
      <c r="L58" s="14"/>
      <c r="M58" s="14"/>
      <c r="N58" s="14"/>
      <c r="O58" s="14"/>
      <c r="P58" s="14"/>
      <c r="Q58" s="14"/>
      <c r="R58" s="14"/>
      <c r="S58" s="14"/>
    </row>
    <row r="59" spans="2:19" ht="12.75" customHeight="1">
      <c r="B59" s="630"/>
      <c r="C59" s="631"/>
      <c r="D59" s="14"/>
      <c r="E59" s="135" t="s">
        <v>573</v>
      </c>
      <c r="F59" s="135"/>
      <c r="G59" s="129" t="s">
        <v>608</v>
      </c>
      <c r="H59" s="129" t="s">
        <v>596</v>
      </c>
      <c r="I59" s="129" t="s">
        <v>574</v>
      </c>
      <c r="J59" s="14"/>
      <c r="K59" s="14"/>
      <c r="L59" s="14"/>
      <c r="M59" s="14"/>
      <c r="N59" s="14"/>
      <c r="O59" s="14"/>
      <c r="P59" s="14"/>
      <c r="Q59" s="14"/>
      <c r="R59" s="14"/>
      <c r="S59" s="14"/>
    </row>
    <row r="60" spans="2:19" ht="12.75" customHeight="1">
      <c r="B60" s="630"/>
      <c r="C60" s="631"/>
      <c r="D60" s="14"/>
      <c r="E60" s="134" t="s">
        <v>575</v>
      </c>
      <c r="F60" s="134"/>
      <c r="G60" s="12" t="s">
        <v>609</v>
      </c>
      <c r="H60" s="12" t="s">
        <v>597</v>
      </c>
      <c r="I60" s="12" t="s">
        <v>576</v>
      </c>
      <c r="J60" s="14"/>
      <c r="K60" s="14"/>
      <c r="L60" s="14"/>
      <c r="M60" s="14"/>
      <c r="N60" s="14"/>
      <c r="O60" s="14"/>
      <c r="P60" s="14"/>
      <c r="Q60" s="14"/>
      <c r="R60" s="14"/>
      <c r="S60" s="14"/>
    </row>
    <row r="61" spans="2:19" ht="12.75" customHeight="1">
      <c r="B61" s="630"/>
      <c r="C61" s="631"/>
      <c r="D61" s="14"/>
      <c r="E61" s="135" t="s">
        <v>577</v>
      </c>
      <c r="F61" s="135"/>
      <c r="G61" s="129" t="s">
        <v>610</v>
      </c>
      <c r="H61" s="129" t="s">
        <v>598</v>
      </c>
      <c r="I61" s="129" t="s">
        <v>578</v>
      </c>
      <c r="J61" s="14"/>
      <c r="K61" s="14"/>
      <c r="L61" s="14"/>
      <c r="M61" s="14"/>
      <c r="N61" s="14"/>
      <c r="O61" s="14"/>
      <c r="P61" s="14"/>
      <c r="Q61" s="14"/>
      <c r="R61" s="14"/>
      <c r="S61" s="14"/>
    </row>
    <row r="62" spans="2:19" ht="12.75" customHeight="1">
      <c r="B62" s="630"/>
      <c r="C62" s="631"/>
      <c r="D62" s="14"/>
      <c r="E62" s="134" t="s">
        <v>579</v>
      </c>
      <c r="F62" s="134"/>
      <c r="G62" s="12" t="s">
        <v>611</v>
      </c>
      <c r="H62" s="12" t="s">
        <v>599</v>
      </c>
      <c r="I62" s="12" t="s">
        <v>580</v>
      </c>
      <c r="J62" s="14"/>
      <c r="K62" s="14"/>
      <c r="L62" s="14"/>
      <c r="M62" s="14"/>
      <c r="N62" s="14"/>
      <c r="O62" s="14"/>
      <c r="P62" s="14"/>
      <c r="Q62" s="14"/>
      <c r="R62" s="14"/>
      <c r="S62" s="14"/>
    </row>
    <row r="63" spans="2:19" ht="12.75" customHeight="1">
      <c r="B63" s="630"/>
      <c r="C63" s="631"/>
      <c r="D63" s="14"/>
      <c r="E63" s="135" t="s">
        <v>581</v>
      </c>
      <c r="F63" s="135"/>
      <c r="G63" s="129" t="s">
        <v>612</v>
      </c>
      <c r="H63" s="129" t="s">
        <v>600</v>
      </c>
      <c r="I63" s="129" t="s">
        <v>582</v>
      </c>
      <c r="J63" s="14"/>
      <c r="K63" s="14"/>
      <c r="L63" s="14"/>
      <c r="M63" s="14"/>
      <c r="N63" s="14"/>
      <c r="O63" s="14"/>
      <c r="P63" s="14"/>
      <c r="Q63" s="14"/>
      <c r="R63" s="14"/>
      <c r="S63" s="14"/>
    </row>
    <row r="64" spans="2:19" ht="12.75" customHeight="1">
      <c r="B64" s="630"/>
      <c r="C64" s="631"/>
      <c r="D64" s="14"/>
      <c r="E64" s="134" t="s">
        <v>583</v>
      </c>
      <c r="F64" s="134"/>
      <c r="G64" s="12" t="s">
        <v>613</v>
      </c>
      <c r="H64" s="12" t="s">
        <v>601</v>
      </c>
      <c r="I64" s="12" t="s">
        <v>584</v>
      </c>
      <c r="J64" s="14"/>
      <c r="K64" s="14"/>
      <c r="L64" s="14"/>
      <c r="M64" s="14"/>
      <c r="N64" s="14"/>
      <c r="O64" s="14"/>
      <c r="P64" s="14"/>
      <c r="Q64" s="14"/>
      <c r="R64" s="14"/>
      <c r="S64" s="14"/>
    </row>
    <row r="65" spans="2:19" ht="12.75" customHeight="1">
      <c r="B65" s="630"/>
      <c r="C65" s="631"/>
      <c r="D65" s="14"/>
      <c r="E65" s="135" t="s">
        <v>585</v>
      </c>
      <c r="F65" s="135"/>
      <c r="G65" s="129" t="s">
        <v>614</v>
      </c>
      <c r="H65" s="129" t="s">
        <v>602</v>
      </c>
      <c r="I65" s="129" t="s">
        <v>586</v>
      </c>
      <c r="J65" s="14"/>
      <c r="K65" s="14"/>
      <c r="L65" s="14"/>
      <c r="M65" s="14"/>
      <c r="N65" s="14"/>
      <c r="O65" s="14"/>
      <c r="P65" s="14"/>
      <c r="Q65" s="14"/>
      <c r="R65" s="14"/>
      <c r="S65" s="14"/>
    </row>
    <row r="66" spans="2:19" ht="12.75" customHeight="1">
      <c r="B66" s="630"/>
      <c r="C66" s="631"/>
      <c r="D66" s="14"/>
      <c r="E66" s="134" t="s">
        <v>587</v>
      </c>
      <c r="F66" s="134"/>
      <c r="G66" s="12" t="s">
        <v>615</v>
      </c>
      <c r="H66" s="12" t="s">
        <v>603</v>
      </c>
      <c r="I66" s="12" t="s">
        <v>588</v>
      </c>
      <c r="J66" s="14"/>
      <c r="K66" s="14"/>
      <c r="L66" s="14"/>
      <c r="M66" s="14"/>
      <c r="N66" s="14"/>
      <c r="O66" s="14"/>
      <c r="P66" s="14"/>
      <c r="Q66" s="14"/>
      <c r="R66" s="14"/>
      <c r="S66" s="14"/>
    </row>
    <row r="67" spans="2:19" ht="12.75" customHeight="1">
      <c r="B67" s="630"/>
      <c r="C67" s="631"/>
      <c r="D67" s="14"/>
      <c r="E67" s="135" t="s">
        <v>589</v>
      </c>
      <c r="F67" s="135"/>
      <c r="G67" s="129" t="s">
        <v>616</v>
      </c>
      <c r="H67" s="129" t="s">
        <v>604</v>
      </c>
      <c r="I67" s="129" t="s">
        <v>590</v>
      </c>
      <c r="J67" s="14"/>
      <c r="K67" s="14"/>
      <c r="L67" s="14"/>
      <c r="M67" s="14"/>
      <c r="N67" s="14"/>
      <c r="O67" s="14"/>
      <c r="P67" s="14"/>
      <c r="Q67" s="14"/>
      <c r="R67" s="14"/>
      <c r="S67" s="14"/>
    </row>
    <row r="68" spans="2:19" ht="12.75" customHeight="1">
      <c r="B68" s="630"/>
      <c r="C68" s="631"/>
      <c r="D68" s="14"/>
      <c r="E68" s="134" t="s">
        <v>591</v>
      </c>
      <c r="F68" s="134"/>
      <c r="G68" s="12" t="s">
        <v>617</v>
      </c>
      <c r="H68" s="12" t="s">
        <v>605</v>
      </c>
      <c r="I68" s="12" t="s">
        <v>592</v>
      </c>
      <c r="J68" s="14"/>
      <c r="K68" s="14"/>
      <c r="L68" s="14"/>
      <c r="M68" s="14"/>
      <c r="N68" s="14"/>
      <c r="O68" s="14"/>
      <c r="P68" s="14"/>
      <c r="Q68" s="14"/>
      <c r="R68" s="14"/>
      <c r="S68" s="14"/>
    </row>
    <row r="69" spans="2:19" ht="12.75" customHeight="1">
      <c r="B69" s="630"/>
      <c r="C69" s="631"/>
      <c r="D69" s="14"/>
      <c r="E69" s="136" t="s">
        <v>593</v>
      </c>
      <c r="F69" s="136"/>
      <c r="G69" s="130" t="s">
        <v>618</v>
      </c>
      <c r="H69" s="131" t="s">
        <v>606</v>
      </c>
      <c r="I69" s="131" t="s">
        <v>594</v>
      </c>
      <c r="J69" s="14"/>
      <c r="K69" s="14"/>
      <c r="L69" s="14"/>
      <c r="M69" s="14"/>
      <c r="N69" s="14"/>
      <c r="O69" s="14"/>
      <c r="P69" s="14"/>
      <c r="Q69" s="14"/>
      <c r="R69" s="14"/>
      <c r="S69" s="14"/>
    </row>
    <row r="70" spans="2:19" ht="12.75" customHeight="1">
      <c r="B70" s="630"/>
      <c r="C70" s="631"/>
      <c r="D70" s="14"/>
      <c r="E70" s="13" t="s">
        <v>619</v>
      </c>
      <c r="F70" s="13"/>
      <c r="G70" s="1"/>
      <c r="H70" s="34"/>
      <c r="I70" s="1"/>
      <c r="J70" s="14"/>
      <c r="K70" s="14"/>
      <c r="L70" s="14"/>
      <c r="M70" s="14"/>
      <c r="N70" s="14"/>
      <c r="O70" s="14"/>
      <c r="P70" s="14"/>
      <c r="Q70" s="14"/>
      <c r="R70" s="14"/>
      <c r="S70" s="14"/>
    </row>
    <row r="71" spans="2:19" ht="12.75" customHeight="1">
      <c r="B71" s="630"/>
      <c r="C71" s="631"/>
      <c r="D71" s="14"/>
      <c r="E71" s="14"/>
      <c r="F71" s="14"/>
      <c r="G71" s="14"/>
      <c r="H71" s="14"/>
      <c r="I71" s="14"/>
      <c r="J71" s="14"/>
      <c r="K71" s="14"/>
      <c r="L71" s="14"/>
      <c r="M71" s="14"/>
      <c r="N71" s="14"/>
      <c r="O71" s="14"/>
      <c r="P71" s="14"/>
      <c r="Q71" s="14"/>
      <c r="R71" s="14"/>
      <c r="S71" s="14"/>
    </row>
    <row r="72" spans="2:19" ht="12.75" customHeight="1">
      <c r="B72" s="630"/>
      <c r="C72" s="632"/>
      <c r="D72" s="180" t="s">
        <v>385</v>
      </c>
      <c r="E72" s="14"/>
      <c r="F72" s="14"/>
      <c r="G72" s="14"/>
      <c r="H72" s="14"/>
      <c r="I72" s="14"/>
      <c r="J72" s="14"/>
      <c r="K72" s="14"/>
      <c r="L72" s="14"/>
      <c r="M72" s="14"/>
      <c r="N72" s="14"/>
      <c r="O72" s="14"/>
      <c r="P72" s="14"/>
      <c r="Q72" s="14"/>
      <c r="R72" s="14"/>
      <c r="S72" s="14"/>
    </row>
    <row r="73" spans="2:19" ht="12.75" customHeight="1">
      <c r="B73" s="630"/>
      <c r="C73" s="632"/>
      <c r="D73" s="180" t="s">
        <v>386</v>
      </c>
      <c r="E73" s="121"/>
      <c r="F73" s="121"/>
      <c r="G73" s="14"/>
      <c r="H73" s="14"/>
      <c r="I73" s="14"/>
      <c r="J73" s="14"/>
      <c r="K73" s="14"/>
      <c r="L73" s="14"/>
      <c r="M73" s="14"/>
      <c r="N73" s="14"/>
      <c r="O73" s="14"/>
      <c r="P73" s="14"/>
      <c r="Q73" s="14"/>
      <c r="R73" s="14"/>
      <c r="S73" s="14"/>
    </row>
    <row r="74" spans="2:19" ht="12.75" customHeight="1">
      <c r="B74" s="630"/>
      <c r="C74" s="632"/>
      <c r="D74" s="180" t="s">
        <v>387</v>
      </c>
      <c r="E74" s="14"/>
      <c r="F74" s="14"/>
      <c r="G74" s="14"/>
      <c r="H74" s="14"/>
      <c r="I74" s="14"/>
      <c r="J74" s="14"/>
      <c r="K74" s="14"/>
      <c r="L74" s="14"/>
      <c r="M74" s="14"/>
      <c r="N74" s="14"/>
      <c r="O74" s="14"/>
      <c r="P74" s="14"/>
      <c r="Q74" s="14"/>
      <c r="R74" s="14"/>
      <c r="S74" s="14"/>
    </row>
    <row r="75" spans="2:19" ht="12.75" customHeight="1">
      <c r="B75" s="630"/>
      <c r="C75" s="632"/>
      <c r="D75" s="180" t="s">
        <v>263</v>
      </c>
      <c r="E75" s="14"/>
      <c r="F75" s="14"/>
      <c r="G75" s="14"/>
      <c r="H75" s="14"/>
      <c r="I75" s="14"/>
      <c r="J75" s="14"/>
      <c r="K75" s="14"/>
      <c r="L75" s="14"/>
      <c r="M75" s="14"/>
      <c r="N75" s="14"/>
      <c r="O75" s="14"/>
      <c r="P75" s="14"/>
      <c r="Q75" s="14"/>
      <c r="R75" s="14"/>
      <c r="S75" s="14"/>
    </row>
    <row r="76" spans="2:19" ht="15.75">
      <c r="B76" s="630"/>
      <c r="C76" s="632"/>
      <c r="D76" s="1"/>
      <c r="E76" s="1"/>
      <c r="F76" s="1"/>
      <c r="G76" s="1"/>
      <c r="H76" s="1"/>
      <c r="I76" s="1"/>
      <c r="J76" s="1"/>
      <c r="K76" s="1"/>
      <c r="L76" s="1"/>
      <c r="M76" s="1"/>
      <c r="N76" s="1"/>
      <c r="O76" s="1"/>
      <c r="P76" s="1"/>
      <c r="Q76" s="1"/>
      <c r="R76" s="1"/>
      <c r="S76" s="1"/>
    </row>
    <row r="77" spans="2:14" ht="12.75" customHeight="1">
      <c r="B77" s="630"/>
      <c r="C77" s="632"/>
      <c r="D77" s="456" t="s">
        <v>194</v>
      </c>
      <c r="E77" s="121"/>
      <c r="F77" s="121"/>
      <c r="G77" s="121"/>
      <c r="H77" s="121"/>
      <c r="I77" s="121"/>
      <c r="J77" s="121"/>
      <c r="K77" s="117"/>
      <c r="L77" s="546" t="s">
        <v>248</v>
      </c>
      <c r="M77" s="546"/>
      <c r="N77" s="546"/>
    </row>
    <row r="78" spans="2:12" ht="12.75" customHeight="1">
      <c r="B78" s="630"/>
      <c r="C78" s="632"/>
      <c r="D78" s="121"/>
      <c r="E78" s="121"/>
      <c r="F78" s="121"/>
      <c r="H78" s="121"/>
      <c r="I78" s="121"/>
      <c r="J78" s="121"/>
      <c r="K78" s="117"/>
      <c r="L78" s="117"/>
    </row>
    <row r="79" spans="2:19" ht="14.25" customHeight="1">
      <c r="B79" s="634">
        <v>4.1</v>
      </c>
      <c r="C79" s="631" t="s">
        <v>407</v>
      </c>
      <c r="D79" s="180" t="s">
        <v>408</v>
      </c>
      <c r="E79" s="14"/>
      <c r="F79" s="14"/>
      <c r="G79" s="14"/>
      <c r="H79" s="14"/>
      <c r="I79" s="14"/>
      <c r="J79" s="14"/>
      <c r="K79" s="14"/>
      <c r="L79" s="14"/>
      <c r="M79" s="14"/>
      <c r="N79" s="14"/>
      <c r="O79" s="14"/>
      <c r="P79" s="14"/>
      <c r="Q79" s="14"/>
      <c r="R79" s="14"/>
      <c r="S79" s="14"/>
    </row>
    <row r="80" spans="2:19" ht="14.25" customHeight="1">
      <c r="B80" s="634"/>
      <c r="C80" s="632"/>
      <c r="D80" s="14" t="s">
        <v>257</v>
      </c>
      <c r="E80" s="14"/>
      <c r="F80" s="14"/>
      <c r="G80" s="14"/>
      <c r="H80" s="14"/>
      <c r="I80" s="14"/>
      <c r="J80" s="14"/>
      <c r="K80" s="14"/>
      <c r="L80" s="14"/>
      <c r="M80" s="14"/>
      <c r="N80" s="14"/>
      <c r="O80" s="14"/>
      <c r="P80" s="14"/>
      <c r="Q80" s="14"/>
      <c r="R80" s="14"/>
      <c r="S80" s="14"/>
    </row>
    <row r="81" spans="2:19" ht="14.25" customHeight="1">
      <c r="B81" s="634"/>
      <c r="C81" s="632"/>
      <c r="D81" s="14"/>
      <c r="E81" s="6" t="s">
        <v>534</v>
      </c>
      <c r="F81" s="6"/>
      <c r="G81" s="1"/>
      <c r="H81" s="1"/>
      <c r="I81" s="1"/>
      <c r="J81" s="14"/>
      <c r="K81" s="14"/>
      <c r="L81" s="14"/>
      <c r="M81" s="14"/>
      <c r="N81" s="14"/>
      <c r="O81" s="14"/>
      <c r="P81" s="14"/>
      <c r="Q81" s="14"/>
      <c r="R81" s="14"/>
      <c r="S81" s="14"/>
    </row>
    <row r="82" spans="2:19" ht="14.25" customHeight="1">
      <c r="B82" s="634"/>
      <c r="C82" s="632"/>
      <c r="D82" s="14"/>
      <c r="E82" s="6" t="s">
        <v>570</v>
      </c>
      <c r="F82" s="6"/>
      <c r="G82" s="1"/>
      <c r="H82" s="1"/>
      <c r="I82" s="1"/>
      <c r="J82" s="14"/>
      <c r="K82" s="14"/>
      <c r="L82" s="14"/>
      <c r="M82" s="14"/>
      <c r="N82" s="14"/>
      <c r="O82" s="14"/>
      <c r="P82" s="14"/>
      <c r="Q82" s="14"/>
      <c r="R82" s="14"/>
      <c r="S82" s="14"/>
    </row>
    <row r="83" spans="2:19" ht="14.25" customHeight="1">
      <c r="B83" s="634"/>
      <c r="C83" s="632"/>
      <c r="D83" s="14"/>
      <c r="E83" s="1"/>
      <c r="F83" s="1"/>
      <c r="G83" s="1"/>
      <c r="H83" s="1"/>
      <c r="I83" s="1"/>
      <c r="J83" s="14"/>
      <c r="K83" s="14"/>
      <c r="L83" s="14"/>
      <c r="M83" s="14"/>
      <c r="N83" s="14"/>
      <c r="O83" s="14"/>
      <c r="P83" s="14"/>
      <c r="Q83" s="14"/>
      <c r="R83" s="14"/>
      <c r="S83" s="14"/>
    </row>
    <row r="84" spans="2:19" ht="14.25" customHeight="1">
      <c r="B84" s="634"/>
      <c r="C84" s="632"/>
      <c r="D84" s="14"/>
      <c r="E84" s="140"/>
      <c r="F84" s="140"/>
      <c r="G84" s="140"/>
      <c r="H84" s="524" t="s">
        <v>3</v>
      </c>
      <c r="I84" s="524"/>
      <c r="J84" s="14"/>
      <c r="K84" s="14"/>
      <c r="L84" s="14"/>
      <c r="M84" s="14"/>
      <c r="N84" s="14"/>
      <c r="O84" s="14"/>
      <c r="P84" s="14"/>
      <c r="Q84" s="14"/>
      <c r="R84" s="14"/>
      <c r="S84" s="14"/>
    </row>
    <row r="85" spans="2:19" ht="14.25" customHeight="1">
      <c r="B85" s="634"/>
      <c r="C85" s="632"/>
      <c r="D85" s="14"/>
      <c r="E85" s="141"/>
      <c r="F85" s="141"/>
      <c r="G85" s="141" t="s">
        <v>2</v>
      </c>
      <c r="H85" s="142">
        <v>2002</v>
      </c>
      <c r="I85" s="142">
        <v>2003</v>
      </c>
      <c r="J85" s="14"/>
      <c r="K85" s="14"/>
      <c r="L85" s="14"/>
      <c r="M85" s="14"/>
      <c r="N85" s="14"/>
      <c r="O85" s="14"/>
      <c r="P85" s="14"/>
      <c r="Q85" s="14"/>
      <c r="R85" s="14"/>
      <c r="S85" s="14"/>
    </row>
    <row r="86" spans="2:19" ht="14.25" customHeight="1">
      <c r="B86" s="634"/>
      <c r="C86" s="632"/>
      <c r="D86" s="14"/>
      <c r="E86" s="6"/>
      <c r="F86" s="6"/>
      <c r="G86" s="1"/>
      <c r="H86" s="1"/>
      <c r="I86" s="1"/>
      <c r="J86" s="14"/>
      <c r="K86" s="14"/>
      <c r="L86" s="14"/>
      <c r="M86" s="14"/>
      <c r="N86" s="14"/>
      <c r="O86" s="14"/>
      <c r="P86" s="14"/>
      <c r="Q86" s="14"/>
      <c r="R86" s="14"/>
      <c r="S86" s="14"/>
    </row>
    <row r="87" spans="2:19" ht="14.25" customHeight="1">
      <c r="B87" s="634"/>
      <c r="C87" s="632"/>
      <c r="D87" s="14"/>
      <c r="E87" s="125" t="s">
        <v>4</v>
      </c>
      <c r="F87" s="125"/>
      <c r="G87" s="138">
        <v>41.07</v>
      </c>
      <c r="H87" s="138">
        <v>137.944</v>
      </c>
      <c r="I87" s="138">
        <v>147.572</v>
      </c>
      <c r="J87" s="14"/>
      <c r="K87" s="14"/>
      <c r="L87" s="14"/>
      <c r="M87" s="14"/>
      <c r="N87" s="14"/>
      <c r="O87" s="14"/>
      <c r="P87" s="14"/>
      <c r="Q87" s="14"/>
      <c r="R87" s="14"/>
      <c r="S87" s="14"/>
    </row>
    <row r="88" spans="2:19" ht="14.25" customHeight="1">
      <c r="B88" s="634"/>
      <c r="C88" s="632"/>
      <c r="D88" s="14"/>
      <c r="E88" s="6" t="s">
        <v>5</v>
      </c>
      <c r="F88" s="6"/>
      <c r="G88" s="59">
        <v>27.23</v>
      </c>
      <c r="H88" s="60">
        <v>131.628</v>
      </c>
      <c r="I88" s="60">
        <v>141.938</v>
      </c>
      <c r="J88" s="14"/>
      <c r="K88" s="14"/>
      <c r="L88" s="14"/>
      <c r="M88" s="14"/>
      <c r="N88" s="14"/>
      <c r="O88" s="14"/>
      <c r="P88" s="14"/>
      <c r="Q88" s="14"/>
      <c r="R88" s="14"/>
      <c r="S88" s="14"/>
    </row>
    <row r="89" spans="2:19" ht="14.25" customHeight="1">
      <c r="B89" s="634"/>
      <c r="C89" s="632"/>
      <c r="D89" s="14"/>
      <c r="E89" s="125" t="s">
        <v>60</v>
      </c>
      <c r="F89" s="125"/>
      <c r="G89" s="138">
        <v>7.83</v>
      </c>
      <c r="H89" s="138">
        <v>114.611</v>
      </c>
      <c r="I89" s="138">
        <v>116.961</v>
      </c>
      <c r="J89" s="14"/>
      <c r="K89" s="14"/>
      <c r="L89" s="14"/>
      <c r="M89" s="14"/>
      <c r="N89" s="14"/>
      <c r="O89" s="14"/>
      <c r="P89" s="14"/>
      <c r="Q89" s="14"/>
      <c r="R89" s="14"/>
      <c r="S89" s="14"/>
    </row>
    <row r="90" spans="2:19" ht="14.25" customHeight="1">
      <c r="B90" s="634"/>
      <c r="C90" s="632"/>
      <c r="D90" s="14"/>
      <c r="E90" s="6" t="s">
        <v>6</v>
      </c>
      <c r="F90" s="6"/>
      <c r="G90" s="59">
        <v>4.66</v>
      </c>
      <c r="H90" s="60">
        <v>154.173</v>
      </c>
      <c r="I90" s="60">
        <v>167.351</v>
      </c>
      <c r="J90" s="14"/>
      <c r="K90" s="14"/>
      <c r="L90" s="14"/>
      <c r="M90" s="14"/>
      <c r="N90" s="14"/>
      <c r="O90" s="14"/>
      <c r="P90" s="14"/>
      <c r="Q90" s="14"/>
      <c r="R90" s="14"/>
      <c r="S90" s="14"/>
    </row>
    <row r="91" spans="2:19" ht="14.25" customHeight="1">
      <c r="B91" s="634"/>
      <c r="C91" s="632"/>
      <c r="D91" s="14"/>
      <c r="E91" s="125" t="s">
        <v>9</v>
      </c>
      <c r="F91" s="125"/>
      <c r="G91" s="138">
        <v>4.29</v>
      </c>
      <c r="H91" s="138">
        <v>139.065</v>
      </c>
      <c r="I91" s="138">
        <v>145.376</v>
      </c>
      <c r="J91" s="14"/>
      <c r="K91" s="14"/>
      <c r="L91" s="14"/>
      <c r="M91" s="14"/>
      <c r="N91" s="14"/>
      <c r="O91" s="14"/>
      <c r="P91" s="14"/>
      <c r="Q91" s="14"/>
      <c r="R91" s="14"/>
      <c r="S91" s="14"/>
    </row>
    <row r="92" spans="2:19" ht="14.25" customHeight="1">
      <c r="B92" s="634"/>
      <c r="C92" s="632"/>
      <c r="D92" s="14"/>
      <c r="E92" s="6" t="s">
        <v>7</v>
      </c>
      <c r="F92" s="6"/>
      <c r="G92" s="59">
        <v>1.89</v>
      </c>
      <c r="H92" s="60">
        <v>127.499</v>
      </c>
      <c r="I92" s="60">
        <v>132.605</v>
      </c>
      <c r="J92" s="14"/>
      <c r="K92" s="14"/>
      <c r="L92" s="14"/>
      <c r="M92" s="14"/>
      <c r="N92" s="14"/>
      <c r="O92" s="14"/>
      <c r="P92" s="14"/>
      <c r="Q92" s="14"/>
      <c r="R92" s="14"/>
      <c r="S92" s="14"/>
    </row>
    <row r="93" spans="2:19" ht="14.25" customHeight="1">
      <c r="B93" s="634"/>
      <c r="C93" s="632"/>
      <c r="D93" s="14"/>
      <c r="E93" s="125" t="s">
        <v>61</v>
      </c>
      <c r="F93" s="125"/>
      <c r="G93" s="138">
        <v>7.55</v>
      </c>
      <c r="H93" s="138">
        <v>169.319</v>
      </c>
      <c r="I93" s="138">
        <v>179.645</v>
      </c>
      <c r="J93" s="14"/>
      <c r="K93" s="14"/>
      <c r="L93" s="14"/>
      <c r="M93" s="14"/>
      <c r="N93" s="14"/>
      <c r="O93" s="14"/>
      <c r="P93" s="14"/>
      <c r="Q93" s="14"/>
      <c r="R93" s="14"/>
      <c r="S93" s="14"/>
    </row>
    <row r="94" spans="2:19" ht="14.25" customHeight="1">
      <c r="B94" s="634"/>
      <c r="C94" s="632"/>
      <c r="D94" s="14"/>
      <c r="E94" s="6" t="s">
        <v>8</v>
      </c>
      <c r="F94" s="6"/>
      <c r="G94" s="59">
        <v>5.48</v>
      </c>
      <c r="H94" s="60">
        <v>146.337</v>
      </c>
      <c r="I94" s="60">
        <v>163.795</v>
      </c>
      <c r="J94" s="14"/>
      <c r="K94" s="14"/>
      <c r="L94" s="14"/>
      <c r="M94" s="14"/>
      <c r="N94" s="14"/>
      <c r="O94" s="14"/>
      <c r="P94" s="14"/>
      <c r="Q94" s="14"/>
      <c r="R94" s="14"/>
      <c r="S94" s="14"/>
    </row>
    <row r="95" spans="2:19" ht="14.25" customHeight="1">
      <c r="B95" s="634"/>
      <c r="C95" s="632"/>
      <c r="D95" s="14"/>
      <c r="E95" s="141" t="s">
        <v>563</v>
      </c>
      <c r="F95" s="141"/>
      <c r="G95" s="139">
        <v>100</v>
      </c>
      <c r="H95" s="139">
        <v>137.835</v>
      </c>
      <c r="I95" s="139">
        <v>147.476</v>
      </c>
      <c r="J95" s="14"/>
      <c r="K95" s="14"/>
      <c r="L95" s="14"/>
      <c r="M95" s="14"/>
      <c r="N95" s="14"/>
      <c r="O95" s="14"/>
      <c r="P95" s="14"/>
      <c r="Q95" s="14"/>
      <c r="R95" s="14"/>
      <c r="S95" s="14"/>
    </row>
    <row r="96" spans="2:19" ht="14.25" customHeight="1">
      <c r="B96" s="634"/>
      <c r="C96" s="632"/>
      <c r="D96" s="14"/>
      <c r="E96" s="1" t="s">
        <v>59</v>
      </c>
      <c r="F96" s="6"/>
      <c r="G96" s="1"/>
      <c r="H96" s="1"/>
      <c r="I96" s="1"/>
      <c r="J96" s="14"/>
      <c r="K96" s="14"/>
      <c r="L96" s="14"/>
      <c r="M96" s="14"/>
      <c r="N96" s="14"/>
      <c r="O96" s="14"/>
      <c r="P96" s="14"/>
      <c r="Q96" s="14"/>
      <c r="R96" s="14"/>
      <c r="S96" s="14"/>
    </row>
    <row r="97" spans="2:19" ht="14.25" customHeight="1">
      <c r="B97" s="634"/>
      <c r="C97" s="632"/>
      <c r="D97" s="14"/>
      <c r="E97" s="14"/>
      <c r="F97" s="14"/>
      <c r="G97" s="14"/>
      <c r="H97" s="14"/>
      <c r="I97" s="14"/>
      <c r="J97" s="14"/>
      <c r="K97" s="14"/>
      <c r="L97" s="14"/>
      <c r="M97" s="14"/>
      <c r="N97" s="14"/>
      <c r="O97" s="14"/>
      <c r="P97" s="14"/>
      <c r="Q97" s="14"/>
      <c r="R97" s="14"/>
      <c r="S97" s="14"/>
    </row>
    <row r="98" spans="2:19" ht="14.25" customHeight="1">
      <c r="B98" s="634"/>
      <c r="C98" s="632"/>
      <c r="D98" s="180" t="s">
        <v>388</v>
      </c>
      <c r="E98" s="180"/>
      <c r="F98" s="180"/>
      <c r="G98" s="180"/>
      <c r="H98" s="180"/>
      <c r="I98" s="180"/>
      <c r="J98" s="180"/>
      <c r="K98" s="180"/>
      <c r="L98" s="180"/>
      <c r="M98" s="180"/>
      <c r="N98" s="180"/>
      <c r="O98" s="14"/>
      <c r="P98" s="14"/>
      <c r="Q98" s="14"/>
      <c r="R98" s="14"/>
      <c r="S98" s="14"/>
    </row>
    <row r="99" spans="2:19" ht="14.25" customHeight="1">
      <c r="B99" s="634"/>
      <c r="C99" s="632"/>
      <c r="D99" s="180" t="s">
        <v>264</v>
      </c>
      <c r="E99" s="180"/>
      <c r="F99" s="180"/>
      <c r="G99" s="180"/>
      <c r="H99" s="180"/>
      <c r="I99" s="180"/>
      <c r="J99" s="180"/>
      <c r="K99" s="180"/>
      <c r="L99" s="180"/>
      <c r="M99" s="180"/>
      <c r="N99" s="180"/>
      <c r="O99" s="14"/>
      <c r="P99" s="14"/>
      <c r="Q99" s="14"/>
      <c r="R99" s="14"/>
      <c r="S99" s="14"/>
    </row>
    <row r="100" spans="2:19" ht="14.25" customHeight="1">
      <c r="B100" s="634"/>
      <c r="C100" s="632"/>
      <c r="D100" s="519" t="s">
        <v>265</v>
      </c>
      <c r="E100" s="519"/>
      <c r="F100" s="519"/>
      <c r="G100" s="519"/>
      <c r="H100" s="519"/>
      <c r="I100" s="519"/>
      <c r="J100" s="519"/>
      <c r="K100" s="519"/>
      <c r="L100" s="519"/>
      <c r="M100" s="519"/>
      <c r="N100" s="519"/>
      <c r="O100" s="14"/>
      <c r="P100" s="14"/>
      <c r="Q100" s="14"/>
      <c r="R100" s="14"/>
      <c r="S100" s="14"/>
    </row>
    <row r="101" spans="2:19" ht="14.25" customHeight="1">
      <c r="B101" s="634"/>
      <c r="C101" s="632"/>
      <c r="D101" s="519"/>
      <c r="E101" s="519"/>
      <c r="F101" s="519"/>
      <c r="G101" s="519"/>
      <c r="H101" s="519"/>
      <c r="I101" s="519"/>
      <c r="J101" s="519"/>
      <c r="K101" s="519"/>
      <c r="L101" s="519"/>
      <c r="M101" s="519"/>
      <c r="N101" s="519"/>
      <c r="O101" s="14"/>
      <c r="P101" s="14"/>
      <c r="Q101" s="14"/>
      <c r="R101" s="14"/>
      <c r="S101" s="14"/>
    </row>
    <row r="102" spans="2:19" ht="15.75">
      <c r="B102" s="634"/>
      <c r="C102" s="632"/>
      <c r="D102" s="519" t="s">
        <v>266</v>
      </c>
      <c r="E102" s="519"/>
      <c r="F102" s="519"/>
      <c r="G102" s="519"/>
      <c r="H102" s="519"/>
      <c r="I102" s="519"/>
      <c r="J102" s="519"/>
      <c r="K102" s="519"/>
      <c r="L102" s="519"/>
      <c r="M102" s="519"/>
      <c r="N102" s="519"/>
      <c r="O102" s="14"/>
      <c r="P102" s="14"/>
      <c r="Q102" s="14"/>
      <c r="R102" s="14"/>
      <c r="S102" s="14"/>
    </row>
    <row r="103" spans="2:19" ht="15.75">
      <c r="B103" s="634"/>
      <c r="C103" s="632"/>
      <c r="D103" s="519"/>
      <c r="E103" s="519"/>
      <c r="F103" s="519"/>
      <c r="G103" s="519"/>
      <c r="H103" s="519"/>
      <c r="I103" s="519"/>
      <c r="J103" s="519"/>
      <c r="K103" s="519"/>
      <c r="L103" s="519"/>
      <c r="M103" s="519"/>
      <c r="N103" s="519"/>
      <c r="O103" s="14"/>
      <c r="P103" s="14"/>
      <c r="Q103" s="14"/>
      <c r="R103" s="14"/>
      <c r="S103" s="14"/>
    </row>
    <row r="104" spans="2:19" ht="15.75">
      <c r="B104" s="634"/>
      <c r="C104" s="632"/>
      <c r="D104" s="519"/>
      <c r="E104" s="519"/>
      <c r="F104" s="519"/>
      <c r="G104" s="519"/>
      <c r="H104" s="519"/>
      <c r="I104" s="519"/>
      <c r="J104" s="519"/>
      <c r="K104" s="519"/>
      <c r="L104" s="519"/>
      <c r="M104" s="519"/>
      <c r="N104" s="519"/>
      <c r="O104" s="14"/>
      <c r="P104" s="14"/>
      <c r="Q104" s="14"/>
      <c r="R104" s="14"/>
      <c r="S104" s="14"/>
    </row>
    <row r="105" spans="2:19" ht="14.25" customHeight="1">
      <c r="B105" s="634"/>
      <c r="C105" s="632"/>
      <c r="D105" s="519" t="s">
        <v>267</v>
      </c>
      <c r="E105" s="519"/>
      <c r="F105" s="519"/>
      <c r="G105" s="519"/>
      <c r="H105" s="519"/>
      <c r="I105" s="519"/>
      <c r="J105" s="519"/>
      <c r="K105" s="519"/>
      <c r="L105" s="519"/>
      <c r="M105" s="519"/>
      <c r="N105" s="519"/>
      <c r="O105" s="14"/>
      <c r="P105" s="14"/>
      <c r="Q105" s="14"/>
      <c r="R105" s="14"/>
      <c r="S105" s="14"/>
    </row>
    <row r="106" spans="2:19" ht="14.25" customHeight="1">
      <c r="B106" s="634"/>
      <c r="C106" s="632"/>
      <c r="D106" s="519"/>
      <c r="E106" s="519"/>
      <c r="F106" s="519"/>
      <c r="G106" s="519"/>
      <c r="H106" s="519"/>
      <c r="I106" s="519"/>
      <c r="J106" s="519"/>
      <c r="K106" s="519"/>
      <c r="L106" s="519"/>
      <c r="M106" s="519"/>
      <c r="N106" s="519"/>
      <c r="O106" s="1"/>
      <c r="P106" s="1"/>
      <c r="Q106" s="1"/>
      <c r="R106" s="1"/>
      <c r="S106" s="1"/>
    </row>
    <row r="107" spans="2:19" ht="14.25" customHeight="1">
      <c r="B107" s="634"/>
      <c r="C107" s="632"/>
      <c r="D107" s="176"/>
      <c r="E107" s="176"/>
      <c r="F107" s="176"/>
      <c r="G107" s="176"/>
      <c r="H107" s="176"/>
      <c r="I107" s="176"/>
      <c r="J107" s="176"/>
      <c r="K107" s="176"/>
      <c r="L107" s="176"/>
      <c r="M107" s="176"/>
      <c r="N107" s="176"/>
      <c r="O107" s="1"/>
      <c r="P107" s="1"/>
      <c r="Q107" s="1"/>
      <c r="R107" s="1"/>
      <c r="S107" s="1"/>
    </row>
    <row r="108" spans="2:14" ht="12.75" customHeight="1">
      <c r="B108" s="630"/>
      <c r="C108" s="632"/>
      <c r="D108" s="456" t="s">
        <v>194</v>
      </c>
      <c r="E108" s="121"/>
      <c r="F108" s="121"/>
      <c r="G108" s="121"/>
      <c r="H108" s="121"/>
      <c r="I108" s="121"/>
      <c r="J108" s="121"/>
      <c r="K108" s="117"/>
      <c r="L108" s="544" t="s">
        <v>249</v>
      </c>
      <c r="M108" s="544"/>
      <c r="N108" s="544"/>
    </row>
    <row r="109" spans="2:14" ht="12.75" customHeight="1">
      <c r="B109" s="630"/>
      <c r="C109" s="632"/>
      <c r="D109" s="121"/>
      <c r="E109" s="121"/>
      <c r="F109" s="121"/>
      <c r="G109" s="121"/>
      <c r="H109" s="121"/>
      <c r="I109" s="121"/>
      <c r="J109" s="121"/>
      <c r="K109" s="117"/>
      <c r="L109" s="117"/>
      <c r="M109" s="117"/>
      <c r="N109" s="117"/>
    </row>
    <row r="110" spans="2:19" ht="18.75">
      <c r="B110" s="630">
        <v>4.11</v>
      </c>
      <c r="C110" s="631" t="s">
        <v>407</v>
      </c>
      <c r="D110" s="527" t="s">
        <v>526</v>
      </c>
      <c r="E110" s="527"/>
      <c r="F110" s="527"/>
      <c r="G110" s="527"/>
      <c r="H110" s="527"/>
      <c r="I110" s="527"/>
      <c r="J110" s="527"/>
      <c r="K110" s="527"/>
      <c r="L110" s="527"/>
      <c r="M110" s="527"/>
      <c r="N110" s="527"/>
      <c r="O110" s="14"/>
      <c r="P110" s="14"/>
      <c r="Q110" s="14"/>
      <c r="R110" s="14"/>
      <c r="S110" s="14"/>
    </row>
    <row r="111" spans="2:19" ht="15.75">
      <c r="B111" s="630"/>
      <c r="C111" s="632"/>
      <c r="D111" s="527"/>
      <c r="E111" s="527"/>
      <c r="F111" s="527"/>
      <c r="G111" s="527"/>
      <c r="H111" s="527"/>
      <c r="I111" s="527"/>
      <c r="J111" s="527"/>
      <c r="K111" s="527"/>
      <c r="L111" s="527"/>
      <c r="M111" s="527"/>
      <c r="N111" s="527"/>
      <c r="O111" s="1"/>
      <c r="P111" s="1"/>
      <c r="Q111" s="1"/>
      <c r="R111" s="1"/>
      <c r="S111" s="1"/>
    </row>
    <row r="112" spans="2:12" ht="12.75" customHeight="1">
      <c r="B112" s="630"/>
      <c r="C112" s="632"/>
      <c r="D112" s="121"/>
      <c r="E112" s="121"/>
      <c r="F112" s="121"/>
      <c r="G112" s="121"/>
      <c r="H112" s="121"/>
      <c r="I112" s="121"/>
      <c r="J112" s="121"/>
      <c r="K112" s="117"/>
      <c r="L112" s="117"/>
    </row>
    <row r="113" spans="2:14" ht="12.75" customHeight="1">
      <c r="B113" s="630"/>
      <c r="C113" s="632"/>
      <c r="D113" s="456" t="s">
        <v>194</v>
      </c>
      <c r="E113" s="121"/>
      <c r="F113" s="121"/>
      <c r="G113" s="121"/>
      <c r="H113" s="121"/>
      <c r="I113" s="121"/>
      <c r="J113" s="121"/>
      <c r="K113" s="117"/>
      <c r="L113" s="544" t="s">
        <v>250</v>
      </c>
      <c r="M113" s="544"/>
      <c r="N113" s="544"/>
    </row>
    <row r="114" spans="2:12" ht="12.75" customHeight="1">
      <c r="B114" s="630"/>
      <c r="C114" s="632"/>
      <c r="D114" s="121"/>
      <c r="E114" s="121"/>
      <c r="F114" s="121"/>
      <c r="G114" s="121"/>
      <c r="H114" s="121"/>
      <c r="I114" s="121"/>
      <c r="J114" s="121"/>
      <c r="K114" s="117"/>
      <c r="L114" s="117"/>
    </row>
    <row r="115" spans="2:19" ht="18.75">
      <c r="B115" s="630">
        <v>4.12</v>
      </c>
      <c r="C115" s="631" t="s">
        <v>211</v>
      </c>
      <c r="D115" s="519" t="s">
        <v>527</v>
      </c>
      <c r="E115" s="519"/>
      <c r="F115" s="519"/>
      <c r="G115" s="519"/>
      <c r="H115" s="519"/>
      <c r="I115" s="519"/>
      <c r="J115" s="519"/>
      <c r="K115" s="519"/>
      <c r="L115" s="519"/>
      <c r="M115" s="519"/>
      <c r="N115" s="519"/>
      <c r="O115" s="14"/>
      <c r="P115" s="14"/>
      <c r="Q115" s="14"/>
      <c r="R115" s="14"/>
      <c r="S115" s="14"/>
    </row>
    <row r="116" spans="2:19" ht="12.75" customHeight="1">
      <c r="B116" s="630"/>
      <c r="C116" s="632"/>
      <c r="D116" s="519"/>
      <c r="E116" s="519"/>
      <c r="F116" s="519"/>
      <c r="G116" s="519"/>
      <c r="H116" s="519"/>
      <c r="I116" s="519"/>
      <c r="J116" s="519"/>
      <c r="K116" s="519"/>
      <c r="L116" s="519"/>
      <c r="M116" s="519"/>
      <c r="N116" s="519"/>
      <c r="O116" s="1"/>
      <c r="P116" s="1"/>
      <c r="Q116" s="1"/>
      <c r="R116" s="1"/>
      <c r="S116" s="1"/>
    </row>
    <row r="117" spans="2:19" ht="12.75" customHeight="1">
      <c r="B117" s="630"/>
      <c r="C117" s="632"/>
      <c r="D117" s="124"/>
      <c r="E117" s="124"/>
      <c r="F117" s="124"/>
      <c r="G117" s="124"/>
      <c r="H117" s="124"/>
      <c r="I117" s="124"/>
      <c r="J117" s="124"/>
      <c r="K117" s="124"/>
      <c r="L117" s="124"/>
      <c r="M117" s="124"/>
      <c r="N117" s="124"/>
      <c r="O117" s="124"/>
      <c r="P117" s="124"/>
      <c r="Q117" s="124"/>
      <c r="R117" s="124"/>
      <c r="S117" s="124"/>
    </row>
    <row r="118" spans="2:14" ht="12.75" customHeight="1">
      <c r="B118" s="630"/>
      <c r="C118" s="632"/>
      <c r="D118" s="456" t="s">
        <v>194</v>
      </c>
      <c r="E118" s="121"/>
      <c r="F118" s="121"/>
      <c r="G118" s="121"/>
      <c r="H118" s="121"/>
      <c r="I118" s="121"/>
      <c r="J118" s="121"/>
      <c r="K118" s="117"/>
      <c r="L118" s="544" t="s">
        <v>251</v>
      </c>
      <c r="M118" s="544"/>
      <c r="N118" s="544"/>
    </row>
    <row r="119" spans="2:12" ht="12.75" customHeight="1">
      <c r="B119" s="630"/>
      <c r="C119" s="632"/>
      <c r="D119" s="121"/>
      <c r="E119" s="121"/>
      <c r="F119" s="121"/>
      <c r="G119" s="121"/>
      <c r="H119" s="121"/>
      <c r="I119" s="121"/>
      <c r="J119" s="121"/>
      <c r="K119" s="117"/>
      <c r="L119" s="117"/>
    </row>
    <row r="120" spans="2:19" ht="18.75">
      <c r="B120" s="630">
        <v>4.13</v>
      </c>
      <c r="C120" s="631" t="s">
        <v>407</v>
      </c>
      <c r="D120" s="527" t="s">
        <v>528</v>
      </c>
      <c r="E120" s="527"/>
      <c r="F120" s="527"/>
      <c r="G120" s="527"/>
      <c r="H120" s="527"/>
      <c r="I120" s="527"/>
      <c r="J120" s="527"/>
      <c r="K120" s="527"/>
      <c r="L120" s="527"/>
      <c r="M120" s="527"/>
      <c r="N120" s="527"/>
      <c r="O120" s="14"/>
      <c r="P120" s="14"/>
      <c r="Q120" s="14"/>
      <c r="R120" s="14"/>
      <c r="S120" s="14"/>
    </row>
    <row r="121" spans="2:19" ht="12.75" customHeight="1">
      <c r="B121" s="630"/>
      <c r="C121" s="632"/>
      <c r="D121" s="527"/>
      <c r="E121" s="527"/>
      <c r="F121" s="527"/>
      <c r="G121" s="527"/>
      <c r="H121" s="527"/>
      <c r="I121" s="527"/>
      <c r="J121" s="527"/>
      <c r="K121" s="527"/>
      <c r="L121" s="527"/>
      <c r="M121" s="527"/>
      <c r="N121" s="527"/>
      <c r="O121" s="1"/>
      <c r="P121" s="1"/>
      <c r="Q121" s="1"/>
      <c r="R121" s="1"/>
      <c r="S121" s="1"/>
    </row>
    <row r="122" spans="2:19" ht="12.75" customHeight="1">
      <c r="B122" s="630"/>
      <c r="C122" s="632"/>
      <c r="D122" s="176"/>
      <c r="E122" s="176"/>
      <c r="F122" s="176"/>
      <c r="G122" s="176"/>
      <c r="H122" s="176"/>
      <c r="I122" s="176"/>
      <c r="J122" s="176"/>
      <c r="K122" s="176"/>
      <c r="L122" s="176"/>
      <c r="M122" s="176"/>
      <c r="N122" s="176"/>
      <c r="O122" s="124"/>
      <c r="P122" s="124"/>
      <c r="Q122" s="124"/>
      <c r="R122" s="124"/>
      <c r="S122" s="124"/>
    </row>
    <row r="123" spans="2:19" ht="6" customHeight="1" thickBot="1">
      <c r="B123" s="630"/>
      <c r="C123" s="632"/>
      <c r="D123" s="176"/>
      <c r="E123" s="68"/>
      <c r="F123" s="68"/>
      <c r="G123" s="68"/>
      <c r="H123" s="68"/>
      <c r="I123" s="68"/>
      <c r="J123" s="68"/>
      <c r="K123" s="68"/>
      <c r="L123" s="68"/>
      <c r="M123" s="68"/>
      <c r="N123" s="177"/>
      <c r="O123" s="124"/>
      <c r="P123" s="124"/>
      <c r="Q123" s="124"/>
      <c r="R123" s="124"/>
      <c r="S123" s="124"/>
    </row>
    <row r="124" spans="2:19" ht="36.75" customHeight="1">
      <c r="B124" s="630"/>
      <c r="C124" s="632"/>
      <c r="D124" s="176"/>
      <c r="E124" s="151" t="s">
        <v>128</v>
      </c>
      <c r="F124" s="144"/>
      <c r="G124" s="534" t="s">
        <v>625</v>
      </c>
      <c r="H124" s="535"/>
      <c r="I124" s="145"/>
      <c r="J124" s="536" t="s">
        <v>51</v>
      </c>
      <c r="K124" s="536"/>
      <c r="L124" s="148"/>
      <c r="M124" s="529" t="s">
        <v>565</v>
      </c>
      <c r="N124" s="530"/>
      <c r="O124" s="124"/>
      <c r="P124" s="124"/>
      <c r="Q124" s="124"/>
      <c r="R124" s="124"/>
      <c r="S124" s="124"/>
    </row>
    <row r="125" spans="2:19" ht="18" customHeight="1" thickBot="1">
      <c r="B125" s="630"/>
      <c r="C125" s="632"/>
      <c r="D125" s="176"/>
      <c r="E125" s="149"/>
      <c r="F125" s="144"/>
      <c r="G125" s="150">
        <v>2000</v>
      </c>
      <c r="H125" s="150">
        <v>2001</v>
      </c>
      <c r="I125" s="146"/>
      <c r="J125" s="150">
        <v>2000</v>
      </c>
      <c r="K125" s="150">
        <v>2001</v>
      </c>
      <c r="L125" s="147"/>
      <c r="M125" s="150"/>
      <c r="N125" s="178"/>
      <c r="O125" s="124"/>
      <c r="P125" s="124"/>
      <c r="Q125" s="124"/>
      <c r="R125" s="124"/>
      <c r="S125" s="124"/>
    </row>
    <row r="126" spans="2:19" ht="12.75" customHeight="1">
      <c r="B126" s="630"/>
      <c r="C126" s="632"/>
      <c r="D126" s="176"/>
      <c r="E126" s="7"/>
      <c r="F126" s="7"/>
      <c r="G126" s="8"/>
      <c r="H126" s="8"/>
      <c r="I126" s="8"/>
      <c r="J126" s="1"/>
      <c r="K126" s="1"/>
      <c r="L126" s="1"/>
      <c r="M126" s="1"/>
      <c r="N126" s="176"/>
      <c r="O126" s="124"/>
      <c r="P126" s="124"/>
      <c r="Q126" s="124"/>
      <c r="R126" s="124"/>
      <c r="S126" s="124"/>
    </row>
    <row r="127" spans="2:19" ht="12.75" customHeight="1">
      <c r="B127" s="630"/>
      <c r="C127" s="632"/>
      <c r="D127" s="176"/>
      <c r="E127" s="125" t="s">
        <v>47</v>
      </c>
      <c r="F127" s="137"/>
      <c r="G127" s="109">
        <v>8.7</v>
      </c>
      <c r="H127" s="109">
        <v>7.4</v>
      </c>
      <c r="I127" s="109"/>
      <c r="J127" s="110">
        <v>2229.18</v>
      </c>
      <c r="K127" s="110">
        <v>2291.18</v>
      </c>
      <c r="L127" s="109"/>
      <c r="M127" s="109"/>
      <c r="N127" s="179"/>
      <c r="O127" s="124"/>
      <c r="P127" s="124"/>
      <c r="Q127" s="124"/>
      <c r="R127" s="124"/>
      <c r="S127" s="124"/>
    </row>
    <row r="128" spans="2:19" ht="12.75" customHeight="1">
      <c r="B128" s="630"/>
      <c r="C128" s="632"/>
      <c r="D128" s="176"/>
      <c r="E128" s="6" t="s">
        <v>48</v>
      </c>
      <c r="F128" s="1"/>
      <c r="G128" s="30">
        <v>3.4</v>
      </c>
      <c r="H128" s="30">
        <v>1.5</v>
      </c>
      <c r="I128" s="30"/>
      <c r="J128" s="30"/>
      <c r="K128" s="30"/>
      <c r="L128" s="30"/>
      <c r="M128" s="531">
        <v>51.3</v>
      </c>
      <c r="N128" s="531"/>
      <c r="O128" s="124"/>
      <c r="P128" s="124"/>
      <c r="Q128" s="124"/>
      <c r="R128" s="124"/>
      <c r="S128" s="124"/>
    </row>
    <row r="129" spans="2:19" ht="12.75" customHeight="1">
      <c r="B129" s="630"/>
      <c r="C129" s="632"/>
      <c r="D129" s="176"/>
      <c r="E129" s="125" t="s">
        <v>49</v>
      </c>
      <c r="F129" s="137"/>
      <c r="G129" s="109">
        <v>-0.4</v>
      </c>
      <c r="H129" s="109">
        <v>-1.2</v>
      </c>
      <c r="I129" s="109"/>
      <c r="J129" s="109">
        <v>114.9</v>
      </c>
      <c r="K129" s="109">
        <v>131.8</v>
      </c>
      <c r="L129" s="109"/>
      <c r="M129" s="532">
        <v>3</v>
      </c>
      <c r="N129" s="532"/>
      <c r="O129" s="124"/>
      <c r="P129" s="124"/>
      <c r="Q129" s="124"/>
      <c r="R129" s="124"/>
      <c r="S129" s="124"/>
    </row>
    <row r="130" spans="2:19" ht="12.75" customHeight="1">
      <c r="B130" s="630"/>
      <c r="C130" s="632"/>
      <c r="D130" s="176"/>
      <c r="E130" s="6" t="s">
        <v>50</v>
      </c>
      <c r="F130" s="1"/>
      <c r="G130" s="30">
        <v>13.4</v>
      </c>
      <c r="H130" s="30">
        <v>12.3</v>
      </c>
      <c r="I130" s="30"/>
      <c r="J130" s="30">
        <v>699.75</v>
      </c>
      <c r="K130" s="30">
        <v>763</v>
      </c>
      <c r="L130" s="30"/>
      <c r="M130" s="531">
        <v>10.3</v>
      </c>
      <c r="N130" s="531"/>
      <c r="O130" s="124"/>
      <c r="P130" s="124"/>
      <c r="Q130" s="124"/>
      <c r="R130" s="124"/>
      <c r="S130" s="124"/>
    </row>
    <row r="131" spans="2:19" ht="12.75" customHeight="1">
      <c r="B131" s="630"/>
      <c r="C131" s="632"/>
      <c r="D131" s="176"/>
      <c r="E131" s="125" t="s">
        <v>52</v>
      </c>
      <c r="F131" s="137"/>
      <c r="G131" s="109">
        <v>3.5</v>
      </c>
      <c r="H131" s="110">
        <v>-1.9</v>
      </c>
      <c r="I131" s="110"/>
      <c r="J131" s="110">
        <v>1.5</v>
      </c>
      <c r="K131" s="110">
        <v>1.59</v>
      </c>
      <c r="L131" s="110"/>
      <c r="M131" s="533">
        <v>1.5</v>
      </c>
      <c r="N131" s="533"/>
      <c r="O131" s="124"/>
      <c r="P131" s="124"/>
      <c r="Q131" s="124"/>
      <c r="R131" s="124"/>
      <c r="S131" s="124"/>
    </row>
    <row r="132" spans="2:19" ht="12.75" customHeight="1" thickBot="1">
      <c r="B132" s="630"/>
      <c r="C132" s="632"/>
      <c r="D132" s="176"/>
      <c r="E132" s="68"/>
      <c r="F132" s="68"/>
      <c r="G132" s="73"/>
      <c r="H132" s="73"/>
      <c r="I132" s="73"/>
      <c r="J132" s="73"/>
      <c r="K132" s="73"/>
      <c r="L132" s="68"/>
      <c r="M132" s="68"/>
      <c r="N132" s="177"/>
      <c r="O132" s="124"/>
      <c r="P132" s="124"/>
      <c r="Q132" s="124"/>
      <c r="R132" s="124"/>
      <c r="S132" s="124"/>
    </row>
    <row r="133" spans="2:19" ht="12.75" customHeight="1">
      <c r="B133" s="630"/>
      <c r="C133" s="632"/>
      <c r="D133" s="176"/>
      <c r="E133" s="537" t="s">
        <v>348</v>
      </c>
      <c r="F133" s="537"/>
      <c r="G133" s="537"/>
      <c r="H133" s="537"/>
      <c r="I133" s="537"/>
      <c r="J133" s="537"/>
      <c r="K133" s="537"/>
      <c r="L133" s="537"/>
      <c r="M133" s="537"/>
      <c r="N133" s="176"/>
      <c r="O133" s="124"/>
      <c r="P133" s="124"/>
      <c r="Q133" s="124"/>
      <c r="R133" s="124"/>
      <c r="S133" s="124"/>
    </row>
    <row r="134" spans="2:19" ht="12.75" customHeight="1">
      <c r="B134" s="630"/>
      <c r="C134" s="632"/>
      <c r="D134" s="122"/>
      <c r="E134" s="6"/>
      <c r="F134" s="6"/>
      <c r="G134" s="6"/>
      <c r="H134" s="6"/>
      <c r="I134" s="6"/>
      <c r="J134" s="6"/>
      <c r="K134" s="6"/>
      <c r="L134" s="6"/>
      <c r="M134" s="6"/>
      <c r="N134" s="6"/>
      <c r="O134" s="6"/>
      <c r="P134" s="6"/>
      <c r="Q134" s="6"/>
      <c r="R134" s="6"/>
      <c r="S134" s="6"/>
    </row>
    <row r="135" spans="2:14" ht="12.75" customHeight="1">
      <c r="B135" s="630"/>
      <c r="C135" s="632"/>
      <c r="D135" s="456" t="s">
        <v>194</v>
      </c>
      <c r="E135" s="121"/>
      <c r="F135" s="121"/>
      <c r="G135" s="121"/>
      <c r="H135" s="121"/>
      <c r="I135" s="121"/>
      <c r="J135" s="121"/>
      <c r="K135" s="117"/>
      <c r="L135" s="544" t="s">
        <v>252</v>
      </c>
      <c r="M135" s="544"/>
      <c r="N135" s="544"/>
    </row>
    <row r="136" spans="2:14" ht="12.75" customHeight="1">
      <c r="B136" s="630"/>
      <c r="C136" s="632"/>
      <c r="D136" s="121"/>
      <c r="E136" s="121"/>
      <c r="F136" s="121"/>
      <c r="G136" s="121"/>
      <c r="H136" s="121"/>
      <c r="I136" s="121"/>
      <c r="J136" s="121"/>
      <c r="K136" s="117"/>
      <c r="L136" s="117"/>
      <c r="M136" s="117"/>
      <c r="N136" s="117"/>
    </row>
    <row r="137" spans="2:19" ht="14.25" customHeight="1">
      <c r="B137" s="630">
        <v>4.14</v>
      </c>
      <c r="C137" s="631" t="s">
        <v>407</v>
      </c>
      <c r="D137" s="519" t="s">
        <v>529</v>
      </c>
      <c r="E137" s="519"/>
      <c r="F137" s="519"/>
      <c r="G137" s="519"/>
      <c r="H137" s="519"/>
      <c r="I137" s="519"/>
      <c r="J137" s="519"/>
      <c r="K137" s="519"/>
      <c r="L137" s="519"/>
      <c r="M137" s="519"/>
      <c r="N137" s="519"/>
      <c r="O137" s="14"/>
      <c r="P137" s="14"/>
      <c r="Q137" s="14"/>
      <c r="R137" s="14"/>
      <c r="S137" s="14"/>
    </row>
    <row r="138" spans="2:19" ht="12.75" customHeight="1">
      <c r="B138" s="630"/>
      <c r="C138" s="632"/>
      <c r="D138" s="124"/>
      <c r="E138" s="124"/>
      <c r="F138" s="124"/>
      <c r="G138" s="124"/>
      <c r="H138" s="124"/>
      <c r="I138" s="124"/>
      <c r="J138" s="124"/>
      <c r="K138" s="124"/>
      <c r="L138" s="124"/>
      <c r="M138" s="124"/>
      <c r="N138" s="124"/>
      <c r="O138" s="124"/>
      <c r="P138" s="124"/>
      <c r="Q138" s="124"/>
      <c r="R138" s="124"/>
      <c r="S138" s="124"/>
    </row>
    <row r="139" spans="2:19" ht="12.75" customHeight="1">
      <c r="B139" s="630"/>
      <c r="C139" s="632"/>
      <c r="D139" s="456" t="s">
        <v>194</v>
      </c>
      <c r="E139" s="6"/>
      <c r="F139" s="6"/>
      <c r="G139" s="6"/>
      <c r="H139" s="6"/>
      <c r="I139" s="6"/>
      <c r="J139" s="6"/>
      <c r="K139" s="6"/>
      <c r="L139" s="544" t="s">
        <v>253</v>
      </c>
      <c r="M139" s="544"/>
      <c r="N139" s="544"/>
      <c r="P139" s="6"/>
      <c r="Q139" s="6"/>
      <c r="R139" s="6"/>
      <c r="S139" s="6"/>
    </row>
    <row r="140" spans="2:12" ht="12.75" customHeight="1">
      <c r="B140" s="630"/>
      <c r="C140" s="632"/>
      <c r="D140" s="121"/>
      <c r="E140" s="121"/>
      <c r="F140" s="121"/>
      <c r="G140" s="121"/>
      <c r="H140" s="121"/>
      <c r="I140" s="121"/>
      <c r="J140" s="121"/>
      <c r="K140" s="117"/>
      <c r="L140" s="117"/>
    </row>
    <row r="141" spans="2:19" ht="14.25" customHeight="1">
      <c r="B141" s="630">
        <v>4.15</v>
      </c>
      <c r="C141" s="631" t="s">
        <v>407</v>
      </c>
      <c r="D141" s="519" t="s">
        <v>394</v>
      </c>
      <c r="E141" s="519"/>
      <c r="F141" s="519"/>
      <c r="G141" s="519"/>
      <c r="H141" s="519"/>
      <c r="I141" s="519"/>
      <c r="J141" s="519"/>
      <c r="K141" s="519"/>
      <c r="L141" s="519"/>
      <c r="M141" s="519"/>
      <c r="N141" s="519"/>
      <c r="O141" s="14"/>
      <c r="P141" s="14"/>
      <c r="Q141" s="14"/>
      <c r="R141" s="14"/>
      <c r="S141" s="14"/>
    </row>
    <row r="142" spans="2:19" ht="14.25" customHeight="1">
      <c r="B142" s="630"/>
      <c r="C142" s="631"/>
      <c r="D142" s="121"/>
      <c r="E142" s="121"/>
      <c r="F142" s="121"/>
      <c r="G142" s="121"/>
      <c r="H142" s="121"/>
      <c r="I142" s="121"/>
      <c r="J142" s="121"/>
      <c r="K142" s="121"/>
      <c r="L142" s="121"/>
      <c r="M142" s="121"/>
      <c r="N142" s="121"/>
      <c r="O142" s="14"/>
      <c r="P142" s="14"/>
      <c r="Q142" s="14"/>
      <c r="R142" s="14"/>
      <c r="S142" s="14"/>
    </row>
    <row r="143" spans="2:19" ht="14.25" customHeight="1">
      <c r="B143" s="630"/>
      <c r="C143" s="632"/>
      <c r="D143" s="140"/>
      <c r="E143" s="524" t="s">
        <v>620</v>
      </c>
      <c r="F143" s="524"/>
      <c r="G143" s="524"/>
      <c r="H143" s="140"/>
      <c r="I143" s="524" t="s">
        <v>623</v>
      </c>
      <c r="J143" s="524"/>
      <c r="K143" s="140"/>
      <c r="L143" s="524" t="s">
        <v>624</v>
      </c>
      <c r="M143" s="524"/>
      <c r="N143" s="176"/>
      <c r="O143" s="1"/>
      <c r="P143" s="1"/>
      <c r="Q143" s="1"/>
      <c r="R143" s="1"/>
      <c r="S143" s="1"/>
    </row>
    <row r="144" spans="2:19" ht="14.25" customHeight="1">
      <c r="B144" s="630"/>
      <c r="C144" s="632"/>
      <c r="D144" s="152" t="s">
        <v>553</v>
      </c>
      <c r="E144" s="152" t="s">
        <v>554</v>
      </c>
      <c r="F144" s="152"/>
      <c r="G144" s="152" t="s">
        <v>556</v>
      </c>
      <c r="H144" s="152"/>
      <c r="I144" s="152" t="s">
        <v>554</v>
      </c>
      <c r="J144" s="152" t="s">
        <v>556</v>
      </c>
      <c r="K144" s="152"/>
      <c r="L144" s="152" t="s">
        <v>554</v>
      </c>
      <c r="M144" s="152" t="s">
        <v>556</v>
      </c>
      <c r="N144" s="176"/>
      <c r="O144" s="1"/>
      <c r="P144" s="1"/>
      <c r="Q144" s="1"/>
      <c r="R144" s="1"/>
      <c r="S144" s="1"/>
    </row>
    <row r="145" spans="2:19" ht="14.25" customHeight="1">
      <c r="B145" s="630"/>
      <c r="C145" s="632"/>
      <c r="D145" s="141"/>
      <c r="E145" s="142" t="s">
        <v>621</v>
      </c>
      <c r="F145" s="142"/>
      <c r="G145" s="142" t="s">
        <v>622</v>
      </c>
      <c r="H145" s="142"/>
      <c r="I145" s="142" t="s">
        <v>621</v>
      </c>
      <c r="J145" s="142" t="s">
        <v>622</v>
      </c>
      <c r="K145" s="142"/>
      <c r="L145" s="142" t="s">
        <v>621</v>
      </c>
      <c r="M145" s="142" t="s">
        <v>622</v>
      </c>
      <c r="N145" s="176"/>
      <c r="O145" s="1"/>
      <c r="P145" s="1"/>
      <c r="Q145" s="1"/>
      <c r="R145" s="1"/>
      <c r="S145" s="1"/>
    </row>
    <row r="146" spans="2:19" ht="14.25" customHeight="1">
      <c r="B146" s="630"/>
      <c r="C146" s="632"/>
      <c r="D146" s="1"/>
      <c r="E146" s="1"/>
      <c r="F146" s="1"/>
      <c r="G146" s="1"/>
      <c r="H146" s="1"/>
      <c r="I146" s="1"/>
      <c r="J146" s="1"/>
      <c r="K146" s="1"/>
      <c r="L146" s="1"/>
      <c r="M146" s="1"/>
      <c r="N146" s="176"/>
      <c r="O146" s="1"/>
      <c r="P146" s="1"/>
      <c r="Q146" s="1"/>
      <c r="R146" s="1"/>
      <c r="S146" s="1"/>
    </row>
    <row r="147" spans="2:19" ht="14.25" customHeight="1">
      <c r="B147" s="630"/>
      <c r="C147" s="632"/>
      <c r="D147" s="152">
        <v>1996</v>
      </c>
      <c r="E147" s="109">
        <v>600</v>
      </c>
      <c r="F147" s="109"/>
      <c r="G147" s="109">
        <f>+E147*25</f>
        <v>15000</v>
      </c>
      <c r="H147" s="109"/>
      <c r="I147" s="109">
        <v>2500</v>
      </c>
      <c r="J147" s="109">
        <f>+I147*5</f>
        <v>12500</v>
      </c>
      <c r="K147" s="109"/>
      <c r="L147" s="109">
        <v>70</v>
      </c>
      <c r="M147" s="109">
        <f>L147*50</f>
        <v>3500</v>
      </c>
      <c r="N147" s="176"/>
      <c r="O147" s="1"/>
      <c r="P147" s="1"/>
      <c r="Q147" s="1"/>
      <c r="R147" s="1"/>
      <c r="S147" s="1"/>
    </row>
    <row r="148" spans="2:19" ht="14.25" customHeight="1">
      <c r="B148" s="630"/>
      <c r="C148" s="632"/>
      <c r="D148" s="35">
        <f>+D147+1</f>
        <v>1997</v>
      </c>
      <c r="E148" s="30">
        <v>650</v>
      </c>
      <c r="F148" s="30"/>
      <c r="G148" s="30">
        <f>+E148*29</f>
        <v>18850</v>
      </c>
      <c r="H148" s="30"/>
      <c r="I148" s="30">
        <v>2800</v>
      </c>
      <c r="J148" s="30">
        <f>+I148*5.2</f>
        <v>14560</v>
      </c>
      <c r="K148" s="30"/>
      <c r="L148" s="30">
        <v>92</v>
      </c>
      <c r="M148" s="30">
        <f>L148*65</f>
        <v>5980</v>
      </c>
      <c r="N148" s="176"/>
      <c r="O148" s="1"/>
      <c r="P148" s="1"/>
      <c r="Q148" s="1"/>
      <c r="R148" s="1"/>
      <c r="S148" s="1"/>
    </row>
    <row r="149" spans="2:19" ht="14.25" customHeight="1">
      <c r="B149" s="630"/>
      <c r="C149" s="632"/>
      <c r="D149" s="152">
        <f>+D148+1</f>
        <v>1998</v>
      </c>
      <c r="E149" s="109">
        <v>680</v>
      </c>
      <c r="F149" s="109"/>
      <c r="G149" s="109">
        <f>+E149*40</f>
        <v>27200</v>
      </c>
      <c r="H149" s="109"/>
      <c r="I149" s="109">
        <v>2950</v>
      </c>
      <c r="J149" s="109">
        <f>+I149*5.5</f>
        <v>16225</v>
      </c>
      <c r="K149" s="109"/>
      <c r="L149" s="109">
        <v>100</v>
      </c>
      <c r="M149" s="109">
        <f>L149*70</f>
        <v>7000</v>
      </c>
      <c r="N149" s="176"/>
      <c r="O149" s="1"/>
      <c r="P149" s="1"/>
      <c r="Q149" s="1"/>
      <c r="R149" s="1"/>
      <c r="S149" s="1"/>
    </row>
    <row r="150" spans="2:19" ht="14.25" customHeight="1">
      <c r="B150" s="630"/>
      <c r="C150" s="632"/>
      <c r="D150" s="35">
        <f>+D149+1</f>
        <v>1999</v>
      </c>
      <c r="E150" s="24">
        <v>690</v>
      </c>
      <c r="F150" s="24"/>
      <c r="G150" s="24">
        <f>+E150*55</f>
        <v>37950</v>
      </c>
      <c r="H150" s="24"/>
      <c r="I150" s="24">
        <v>3100</v>
      </c>
      <c r="J150" s="24">
        <f>+I150*6.1</f>
        <v>18910</v>
      </c>
      <c r="K150" s="24"/>
      <c r="L150" s="24">
        <v>115</v>
      </c>
      <c r="M150" s="30">
        <f>L150*85</f>
        <v>9775</v>
      </c>
      <c r="N150" s="176"/>
      <c r="O150" s="1"/>
      <c r="P150" s="1"/>
      <c r="Q150" s="1"/>
      <c r="R150" s="1"/>
      <c r="S150" s="1"/>
    </row>
    <row r="151" spans="2:19" ht="14.25" customHeight="1">
      <c r="B151" s="630"/>
      <c r="C151" s="632"/>
      <c r="D151" s="142">
        <f>+D150+1</f>
        <v>2000</v>
      </c>
      <c r="E151" s="154">
        <v>700</v>
      </c>
      <c r="F151" s="154"/>
      <c r="G151" s="154">
        <f>+E151*60</f>
        <v>42000</v>
      </c>
      <c r="H151" s="154"/>
      <c r="I151" s="154">
        <v>3150</v>
      </c>
      <c r="J151" s="154">
        <f>+I151*6.2</f>
        <v>19530</v>
      </c>
      <c r="K151" s="154"/>
      <c r="L151" s="154">
        <v>125</v>
      </c>
      <c r="M151" s="154">
        <f>L151*90</f>
        <v>11250</v>
      </c>
      <c r="N151" s="176"/>
      <c r="O151" s="1"/>
      <c r="P151" s="1"/>
      <c r="Q151" s="1"/>
      <c r="R151" s="1"/>
      <c r="S151" s="1"/>
    </row>
    <row r="152" spans="2:19" ht="14.25" customHeight="1">
      <c r="B152" s="630"/>
      <c r="C152" s="632"/>
      <c r="D152" s="176"/>
      <c r="E152" s="176"/>
      <c r="F152" s="176"/>
      <c r="G152" s="176"/>
      <c r="H152" s="176"/>
      <c r="I152" s="176"/>
      <c r="J152" s="176"/>
      <c r="K152" s="176"/>
      <c r="L152" s="176"/>
      <c r="M152" s="176"/>
      <c r="N152" s="176"/>
      <c r="O152" s="1"/>
      <c r="P152" s="1"/>
      <c r="Q152" s="1"/>
      <c r="R152" s="1"/>
      <c r="S152" s="1"/>
    </row>
    <row r="153" spans="2:20" ht="14.25" customHeight="1">
      <c r="B153" s="630"/>
      <c r="C153" s="632"/>
      <c r="D153" s="180" t="s">
        <v>268</v>
      </c>
      <c r="G153" s="14"/>
      <c r="H153" s="14"/>
      <c r="I153" s="14"/>
      <c r="J153" s="14"/>
      <c r="K153" s="14"/>
      <c r="L153" s="14"/>
      <c r="M153" s="14"/>
      <c r="N153" s="14"/>
      <c r="O153" s="14"/>
      <c r="P153" s="14"/>
      <c r="Q153" s="14"/>
      <c r="R153" s="14"/>
      <c r="S153" s="14"/>
      <c r="T153" s="14"/>
    </row>
    <row r="154" spans="2:20" ht="14.25" customHeight="1">
      <c r="B154" s="630"/>
      <c r="C154" s="632"/>
      <c r="D154" s="180" t="s">
        <v>269</v>
      </c>
      <c r="G154" s="14"/>
      <c r="H154" s="14"/>
      <c r="I154" s="14"/>
      <c r="J154" s="14"/>
      <c r="K154" s="14"/>
      <c r="L154" s="14"/>
      <c r="M154" s="14"/>
      <c r="N154" s="14"/>
      <c r="O154" s="14"/>
      <c r="P154" s="14"/>
      <c r="Q154" s="14"/>
      <c r="R154" s="14"/>
      <c r="S154" s="14"/>
      <c r="T154" s="14"/>
    </row>
    <row r="155" spans="2:20" ht="12.75" customHeight="1">
      <c r="B155" s="630"/>
      <c r="C155" s="632"/>
      <c r="D155" s="180" t="s">
        <v>395</v>
      </c>
      <c r="G155" s="14"/>
      <c r="H155" s="14"/>
      <c r="I155" s="14"/>
      <c r="J155" s="14"/>
      <c r="K155" s="14"/>
      <c r="L155" s="14"/>
      <c r="M155" s="14"/>
      <c r="N155" s="14"/>
      <c r="O155" s="14"/>
      <c r="P155" s="14"/>
      <c r="Q155" s="14"/>
      <c r="R155" s="14"/>
      <c r="S155" s="14"/>
      <c r="T155" s="14"/>
    </row>
    <row r="156" spans="2:20" ht="12.75" customHeight="1">
      <c r="B156" s="630"/>
      <c r="C156" s="632"/>
      <c r="D156" s="180" t="s">
        <v>270</v>
      </c>
      <c r="G156" s="14"/>
      <c r="H156" s="14"/>
      <c r="I156" s="14"/>
      <c r="J156" s="14"/>
      <c r="K156" s="14"/>
      <c r="L156" s="14"/>
      <c r="M156" s="14"/>
      <c r="N156" s="14"/>
      <c r="O156" s="14"/>
      <c r="P156" s="14"/>
      <c r="Q156" s="14"/>
      <c r="R156" s="14"/>
      <c r="S156" s="14"/>
      <c r="T156" s="14"/>
    </row>
    <row r="157" spans="2:20" ht="12.75" customHeight="1">
      <c r="B157" s="630"/>
      <c r="C157" s="632"/>
      <c r="D157" s="180" t="s">
        <v>271</v>
      </c>
      <c r="G157" s="14"/>
      <c r="H157" s="14"/>
      <c r="I157" s="14"/>
      <c r="J157" s="14"/>
      <c r="K157" s="14"/>
      <c r="L157" s="14"/>
      <c r="M157" s="14"/>
      <c r="N157" s="14"/>
      <c r="O157" s="14"/>
      <c r="P157" s="14"/>
      <c r="Q157" s="14"/>
      <c r="R157" s="14"/>
      <c r="S157" s="14"/>
      <c r="T157" s="14"/>
    </row>
    <row r="158" spans="5:20" ht="12.75" customHeight="1">
      <c r="E158" s="1"/>
      <c r="F158" s="1"/>
      <c r="G158" s="1"/>
      <c r="H158" s="1"/>
      <c r="I158" s="1"/>
      <c r="J158" s="1"/>
      <c r="K158" s="1"/>
      <c r="L158" s="1"/>
      <c r="M158" s="1"/>
      <c r="N158" s="1"/>
      <c r="O158" s="1"/>
      <c r="P158" s="1"/>
      <c r="Q158" s="1"/>
      <c r="R158" s="1"/>
      <c r="S158" s="1"/>
      <c r="T158" s="1"/>
    </row>
    <row r="159" spans="4:20" ht="12.75" customHeight="1">
      <c r="D159" s="456" t="s">
        <v>194</v>
      </c>
      <c r="E159" s="1"/>
      <c r="F159" s="1"/>
      <c r="G159" s="1"/>
      <c r="H159" s="1"/>
      <c r="I159" s="1"/>
      <c r="J159" s="1"/>
      <c r="K159" s="1"/>
      <c r="L159" s="544" t="s">
        <v>254</v>
      </c>
      <c r="M159" s="544"/>
      <c r="N159" s="544"/>
      <c r="O159" s="1"/>
      <c r="P159" s="1"/>
      <c r="Q159" s="1"/>
      <c r="R159" s="1"/>
      <c r="S159" s="1"/>
      <c r="T159" s="1"/>
    </row>
    <row r="160" spans="4:20" ht="12.75" customHeight="1">
      <c r="D160" s="456"/>
      <c r="E160" s="1"/>
      <c r="F160" s="1"/>
      <c r="G160" s="1"/>
      <c r="H160" s="1"/>
      <c r="I160" s="1"/>
      <c r="J160" s="1"/>
      <c r="K160" s="1"/>
      <c r="L160" s="117"/>
      <c r="M160" s="117"/>
      <c r="N160" s="117"/>
      <c r="O160" s="1"/>
      <c r="P160" s="1"/>
      <c r="Q160" s="1"/>
      <c r="R160" s="1"/>
      <c r="S160" s="1"/>
      <c r="T160" s="1"/>
    </row>
    <row r="161" spans="2:20" ht="19.5" customHeight="1">
      <c r="B161" s="630">
        <v>4.16</v>
      </c>
      <c r="C161" s="631" t="s">
        <v>407</v>
      </c>
      <c r="D161" s="527" t="s">
        <v>533</v>
      </c>
      <c r="E161" s="527"/>
      <c r="F161" s="527"/>
      <c r="G161" s="527"/>
      <c r="H161" s="527"/>
      <c r="I161" s="527"/>
      <c r="J161" s="527"/>
      <c r="K161" s="527"/>
      <c r="L161" s="527"/>
      <c r="M161" s="527"/>
      <c r="N161" s="527"/>
      <c r="O161" s="14"/>
      <c r="P161" s="14"/>
      <c r="Q161" s="14"/>
      <c r="R161" s="14"/>
      <c r="S161" s="14"/>
      <c r="T161" s="1"/>
    </row>
    <row r="162" spans="3:20" ht="12.75" customHeight="1" thickBot="1">
      <c r="C162" s="635"/>
      <c r="D162" s="176"/>
      <c r="E162" s="68"/>
      <c r="F162" s="68"/>
      <c r="G162" s="68"/>
      <c r="H162" s="68"/>
      <c r="I162" s="176"/>
      <c r="J162" s="176"/>
      <c r="K162" s="176"/>
      <c r="L162" s="176"/>
      <c r="M162" s="176"/>
      <c r="N162" s="176"/>
      <c r="O162" s="1"/>
      <c r="P162" s="1"/>
      <c r="Q162" s="1"/>
      <c r="R162" s="1"/>
      <c r="S162" s="1"/>
      <c r="T162" s="1"/>
    </row>
    <row r="163" spans="3:20" ht="39.75" customHeight="1">
      <c r="C163" s="635"/>
      <c r="D163" s="176"/>
      <c r="E163" s="525" t="s">
        <v>553</v>
      </c>
      <c r="F163" s="157"/>
      <c r="G163" s="103" t="s">
        <v>625</v>
      </c>
      <c r="H163" s="103" t="s">
        <v>626</v>
      </c>
      <c r="I163" s="176"/>
      <c r="J163" s="176"/>
      <c r="K163" s="176"/>
      <c r="L163" s="176"/>
      <c r="M163" s="176"/>
      <c r="N163" s="176"/>
      <c r="O163" s="1"/>
      <c r="P163" s="1"/>
      <c r="Q163" s="1"/>
      <c r="R163" s="1"/>
      <c r="S163" s="1"/>
      <c r="T163" s="1"/>
    </row>
    <row r="164" spans="3:20" ht="12.75" customHeight="1" thickBot="1">
      <c r="C164" s="635"/>
      <c r="D164" s="176"/>
      <c r="E164" s="526"/>
      <c r="F164" s="158"/>
      <c r="G164" s="159" t="s">
        <v>627</v>
      </c>
      <c r="H164" s="159" t="s">
        <v>627</v>
      </c>
      <c r="I164" s="176"/>
      <c r="J164" s="176"/>
      <c r="K164" s="176"/>
      <c r="L164" s="176"/>
      <c r="M164" s="176"/>
      <c r="N164" s="176"/>
      <c r="O164" s="1"/>
      <c r="P164" s="1"/>
      <c r="Q164" s="1"/>
      <c r="R164" s="1"/>
      <c r="S164" s="1"/>
      <c r="T164" s="1"/>
    </row>
    <row r="165" spans="3:20" ht="12.75" customHeight="1">
      <c r="C165" s="635"/>
      <c r="D165" s="176"/>
      <c r="E165" s="51"/>
      <c r="F165" s="51"/>
      <c r="G165" s="45"/>
      <c r="H165" s="45"/>
      <c r="I165" s="176"/>
      <c r="J165" s="176"/>
      <c r="K165" s="176"/>
      <c r="L165" s="176"/>
      <c r="M165" s="176"/>
      <c r="N165" s="176"/>
      <c r="O165" s="1"/>
      <c r="P165" s="1"/>
      <c r="Q165" s="1"/>
      <c r="R165" s="1"/>
      <c r="S165" s="1"/>
      <c r="T165" s="1"/>
    </row>
    <row r="166" spans="3:20" ht="12.75" customHeight="1">
      <c r="C166" s="635"/>
      <c r="D166" s="176"/>
      <c r="E166" s="143">
        <v>1996</v>
      </c>
      <c r="F166" s="155"/>
      <c r="G166" s="156">
        <v>21.63</v>
      </c>
      <c r="H166" s="156">
        <v>-1.3020744161045896</v>
      </c>
      <c r="I166" s="176"/>
      <c r="J166" s="176"/>
      <c r="K166" s="176"/>
      <c r="L166" s="176"/>
      <c r="M166" s="176"/>
      <c r="N166" s="176"/>
      <c r="O166" s="1"/>
      <c r="P166" s="1"/>
      <c r="Q166" s="1"/>
      <c r="R166" s="1"/>
      <c r="S166" s="1"/>
      <c r="T166" s="1"/>
    </row>
    <row r="167" spans="3:20" ht="12.75" customHeight="1">
      <c r="C167" s="635"/>
      <c r="D167" s="176"/>
      <c r="E167" s="35">
        <f>+E166+1</f>
        <v>1997</v>
      </c>
      <c r="F167" s="9"/>
      <c r="G167" s="17">
        <v>17.68</v>
      </c>
      <c r="H167" s="17">
        <v>3.716619146495978</v>
      </c>
      <c r="I167" s="176"/>
      <c r="J167" s="176"/>
      <c r="K167" s="176"/>
      <c r="L167" s="176"/>
      <c r="M167" s="176"/>
      <c r="N167" s="176"/>
      <c r="O167" s="1"/>
      <c r="P167" s="1"/>
      <c r="Q167" s="1"/>
      <c r="R167" s="1"/>
      <c r="S167" s="1"/>
      <c r="T167" s="1"/>
    </row>
    <row r="168" spans="3:20" ht="12.75" customHeight="1">
      <c r="C168" s="635"/>
      <c r="D168" s="176"/>
      <c r="E168" s="152">
        <f>+E167+1</f>
        <v>1998</v>
      </c>
      <c r="F168" s="153"/>
      <c r="G168" s="156">
        <v>16.7</v>
      </c>
      <c r="H168" s="156">
        <v>-2.4581900724809995</v>
      </c>
      <c r="I168" s="176"/>
      <c r="J168" s="176"/>
      <c r="K168" s="176"/>
      <c r="L168" s="176"/>
      <c r="M168" s="176"/>
      <c r="N168" s="176"/>
      <c r="O168" s="1"/>
      <c r="P168" s="1"/>
      <c r="Q168" s="1"/>
      <c r="R168" s="1"/>
      <c r="S168" s="1"/>
      <c r="T168" s="1"/>
    </row>
    <row r="169" spans="3:20" ht="12.75" customHeight="1">
      <c r="C169" s="635"/>
      <c r="D169" s="176"/>
      <c r="E169" s="35">
        <f>+E168+1</f>
        <v>1999</v>
      </c>
      <c r="F169" s="9"/>
      <c r="G169" s="17">
        <v>9.23</v>
      </c>
      <c r="H169" s="17">
        <v>-13.459741733747812</v>
      </c>
      <c r="I169" s="176"/>
      <c r="J169" s="176"/>
      <c r="K169" s="176"/>
      <c r="L169" s="176"/>
      <c r="M169" s="176"/>
      <c r="N169" s="176"/>
      <c r="O169" s="1"/>
      <c r="P169" s="1"/>
      <c r="Q169" s="1"/>
      <c r="R169" s="1"/>
      <c r="S169" s="1"/>
      <c r="T169" s="1"/>
    </row>
    <row r="170" spans="3:20" ht="12.75" customHeight="1" thickBot="1">
      <c r="C170" s="635"/>
      <c r="D170" s="176"/>
      <c r="E170" s="162">
        <f>+E169+1</f>
        <v>2000</v>
      </c>
      <c r="F170" s="160"/>
      <c r="G170" s="161">
        <v>8.75</v>
      </c>
      <c r="H170" s="161">
        <v>9.690233744946298</v>
      </c>
      <c r="I170" s="176"/>
      <c r="J170" s="176"/>
      <c r="K170" s="176"/>
      <c r="L170" s="176"/>
      <c r="M170" s="176"/>
      <c r="N170" s="176"/>
      <c r="O170" s="1"/>
      <c r="P170" s="1"/>
      <c r="Q170" s="1"/>
      <c r="R170" s="1"/>
      <c r="S170" s="1"/>
      <c r="T170" s="1"/>
    </row>
    <row r="171" spans="4:20" ht="12.75" customHeight="1">
      <c r="D171" s="1"/>
      <c r="E171" s="1"/>
      <c r="F171" s="1"/>
      <c r="G171" s="1"/>
      <c r="H171" s="1"/>
      <c r="I171" s="1"/>
      <c r="J171" s="1"/>
      <c r="K171" s="1"/>
      <c r="L171" s="1"/>
      <c r="M171" s="1"/>
      <c r="N171" s="1"/>
      <c r="O171" s="1"/>
      <c r="P171" s="1"/>
      <c r="Q171" s="1"/>
      <c r="R171" s="1"/>
      <c r="S171" s="1"/>
      <c r="T171" s="1"/>
    </row>
    <row r="172" spans="4:20" ht="12.75" customHeight="1">
      <c r="D172" s="180" t="s">
        <v>272</v>
      </c>
      <c r="E172" s="180"/>
      <c r="F172" s="180"/>
      <c r="G172" s="180"/>
      <c r="H172" s="180"/>
      <c r="I172" s="180"/>
      <c r="J172" s="180"/>
      <c r="K172" s="180"/>
      <c r="L172" s="180"/>
      <c r="M172" s="180"/>
      <c r="N172" s="180"/>
      <c r="O172" s="14"/>
      <c r="P172" s="14"/>
      <c r="Q172" s="14"/>
      <c r="R172" s="14"/>
      <c r="S172" s="14"/>
      <c r="T172" s="1"/>
    </row>
    <row r="173" spans="4:20" ht="12.75" customHeight="1">
      <c r="D173" s="180" t="s">
        <v>273</v>
      </c>
      <c r="E173" s="180"/>
      <c r="F173" s="180"/>
      <c r="G173" s="180"/>
      <c r="H173" s="180"/>
      <c r="I173" s="180"/>
      <c r="J173" s="180"/>
      <c r="K173" s="180"/>
      <c r="L173" s="180"/>
      <c r="M173" s="180"/>
      <c r="N173" s="180"/>
      <c r="O173" s="14"/>
      <c r="P173" s="14"/>
      <c r="Q173" s="14"/>
      <c r="R173" s="14"/>
      <c r="S173" s="14"/>
      <c r="T173" s="1"/>
    </row>
    <row r="174" spans="4:20" ht="15.75">
      <c r="D174" s="519" t="s">
        <v>505</v>
      </c>
      <c r="E174" s="519"/>
      <c r="F174" s="519"/>
      <c r="G174" s="519"/>
      <c r="H174" s="519"/>
      <c r="I174" s="519"/>
      <c r="J174" s="519"/>
      <c r="K174" s="519"/>
      <c r="L174" s="519"/>
      <c r="M174" s="519"/>
      <c r="N174" s="519"/>
      <c r="O174" s="14"/>
      <c r="P174" s="14"/>
      <c r="Q174" s="14"/>
      <c r="R174" s="14"/>
      <c r="S174" s="14"/>
      <c r="T174" s="1"/>
    </row>
    <row r="175" spans="4:20" ht="12.75" customHeight="1">
      <c r="D175" s="519"/>
      <c r="E175" s="519"/>
      <c r="F175" s="519"/>
      <c r="G175" s="519"/>
      <c r="H175" s="519"/>
      <c r="I175" s="519"/>
      <c r="J175" s="519"/>
      <c r="K175" s="519"/>
      <c r="L175" s="519"/>
      <c r="M175" s="519"/>
      <c r="N175" s="519"/>
      <c r="O175" s="1"/>
      <c r="P175" s="1"/>
      <c r="Q175" s="1"/>
      <c r="R175" s="1"/>
      <c r="S175" s="1"/>
      <c r="T175" s="1"/>
    </row>
    <row r="176" spans="4:20" ht="12.75" customHeight="1">
      <c r="D176" s="519" t="s">
        <v>274</v>
      </c>
      <c r="E176" s="519"/>
      <c r="F176" s="519"/>
      <c r="G176" s="519"/>
      <c r="H176" s="519"/>
      <c r="I176" s="519"/>
      <c r="J176" s="519"/>
      <c r="K176" s="519"/>
      <c r="L176" s="519"/>
      <c r="M176" s="519"/>
      <c r="N176" s="519"/>
      <c r="O176" s="14"/>
      <c r="P176" s="14"/>
      <c r="Q176" s="14"/>
      <c r="R176" s="14"/>
      <c r="S176" s="14"/>
      <c r="T176" s="1"/>
    </row>
    <row r="177" spans="4:20" ht="12.75" customHeight="1">
      <c r="D177" s="519"/>
      <c r="E177" s="519"/>
      <c r="F177" s="519"/>
      <c r="G177" s="519"/>
      <c r="H177" s="519"/>
      <c r="I177" s="519"/>
      <c r="J177" s="519"/>
      <c r="K177" s="519"/>
      <c r="L177" s="519"/>
      <c r="M177" s="519"/>
      <c r="N177" s="519"/>
      <c r="O177" s="1"/>
      <c r="P177" s="1"/>
      <c r="Q177" s="1"/>
      <c r="R177" s="1"/>
      <c r="S177" s="1"/>
      <c r="T177" s="1"/>
    </row>
    <row r="178" spans="4:20" ht="12.75" customHeight="1">
      <c r="D178" s="121"/>
      <c r="E178" s="121"/>
      <c r="F178" s="121"/>
      <c r="G178" s="121"/>
      <c r="H178" s="121"/>
      <c r="I178" s="121"/>
      <c r="J178" s="121"/>
      <c r="K178" s="121"/>
      <c r="L178" s="121"/>
      <c r="M178" s="121"/>
      <c r="N178" s="121"/>
      <c r="O178" s="1"/>
      <c r="P178" s="1"/>
      <c r="Q178" s="1"/>
      <c r="R178" s="1"/>
      <c r="S178" s="1"/>
      <c r="T178" s="1"/>
    </row>
    <row r="179" spans="4:20" ht="12.75" customHeight="1">
      <c r="D179" s="456" t="s">
        <v>194</v>
      </c>
      <c r="E179" s="1"/>
      <c r="F179" s="1"/>
      <c r="G179" s="1"/>
      <c r="H179" s="1"/>
      <c r="I179" s="1"/>
      <c r="J179" s="1"/>
      <c r="K179" s="1"/>
      <c r="L179" s="544" t="s">
        <v>538</v>
      </c>
      <c r="M179" s="544"/>
      <c r="N179" s="544"/>
      <c r="O179" s="1"/>
      <c r="P179" s="1"/>
      <c r="Q179" s="1"/>
      <c r="R179" s="1"/>
      <c r="S179" s="1"/>
      <c r="T179" s="1"/>
    </row>
    <row r="180" spans="4:20" ht="12.75" customHeight="1">
      <c r="D180" s="456"/>
      <c r="E180" s="1"/>
      <c r="F180" s="1"/>
      <c r="G180" s="1"/>
      <c r="H180" s="1"/>
      <c r="I180" s="1"/>
      <c r="J180" s="1"/>
      <c r="K180" s="1"/>
      <c r="L180" s="117"/>
      <c r="M180" s="117"/>
      <c r="N180" s="117"/>
      <c r="O180" s="1"/>
      <c r="P180" s="1"/>
      <c r="Q180" s="1"/>
      <c r="R180" s="1"/>
      <c r="S180" s="1"/>
      <c r="T180" s="1"/>
    </row>
    <row r="181" spans="2:20" ht="17.25" customHeight="1">
      <c r="B181" s="374">
        <v>4.17</v>
      </c>
      <c r="C181" s="636" t="s">
        <v>407</v>
      </c>
      <c r="D181" s="180" t="s">
        <v>530</v>
      </c>
      <c r="E181" s="14"/>
      <c r="F181" s="14"/>
      <c r="G181" s="14"/>
      <c r="H181" s="14"/>
      <c r="I181" s="14"/>
      <c r="J181" s="14"/>
      <c r="K181" s="14"/>
      <c r="L181" s="14"/>
      <c r="M181" s="14"/>
      <c r="N181" s="14"/>
      <c r="O181" s="14"/>
      <c r="P181" s="14"/>
      <c r="Q181" s="14"/>
      <c r="R181" s="14"/>
      <c r="S181" s="14"/>
      <c r="T181" s="1"/>
    </row>
    <row r="182" spans="3:20" ht="12.75" customHeight="1" thickBot="1">
      <c r="C182" s="635"/>
      <c r="D182" s="1"/>
      <c r="E182" s="68"/>
      <c r="F182" s="68"/>
      <c r="G182" s="68"/>
      <c r="H182" s="68"/>
      <c r="I182" s="68"/>
      <c r="J182" s="68"/>
      <c r="K182" s="68"/>
      <c r="L182" s="1"/>
      <c r="M182" s="1"/>
      <c r="N182" s="1"/>
      <c r="O182" s="1"/>
      <c r="P182" s="1"/>
      <c r="Q182" s="1"/>
      <c r="R182" s="1"/>
      <c r="S182" s="1"/>
      <c r="T182" s="1"/>
    </row>
    <row r="183" spans="3:20" ht="12.75" customHeight="1">
      <c r="C183" s="635"/>
      <c r="D183" s="1"/>
      <c r="E183" s="528" t="s">
        <v>553</v>
      </c>
      <c r="F183" s="166"/>
      <c r="G183" s="522" t="s">
        <v>628</v>
      </c>
      <c r="H183" s="522"/>
      <c r="I183" s="166"/>
      <c r="J183" s="522" t="s">
        <v>629</v>
      </c>
      <c r="K183" s="522"/>
      <c r="L183" s="1"/>
      <c r="M183" s="1"/>
      <c r="N183" s="1"/>
      <c r="O183" s="1"/>
      <c r="P183" s="1"/>
      <c r="Q183" s="1"/>
      <c r="R183" s="1"/>
      <c r="S183" s="1"/>
      <c r="T183" s="1"/>
    </row>
    <row r="184" spans="3:20" ht="30" customHeight="1" thickBot="1">
      <c r="C184" s="635"/>
      <c r="D184" s="1"/>
      <c r="E184" s="523"/>
      <c r="F184" s="162"/>
      <c r="G184" s="158" t="s">
        <v>630</v>
      </c>
      <c r="H184" s="165" t="s">
        <v>631</v>
      </c>
      <c r="I184" s="162"/>
      <c r="J184" s="158" t="s">
        <v>630</v>
      </c>
      <c r="K184" s="165" t="s">
        <v>631</v>
      </c>
      <c r="L184" s="1"/>
      <c r="M184" s="1"/>
      <c r="N184" s="1"/>
      <c r="O184" s="1"/>
      <c r="P184" s="1"/>
      <c r="Q184" s="1"/>
      <c r="R184" s="1"/>
      <c r="S184" s="1"/>
      <c r="T184" s="1"/>
    </row>
    <row r="185" spans="3:20" ht="12.75" customHeight="1">
      <c r="C185" s="635"/>
      <c r="D185" s="1"/>
      <c r="E185" s="6"/>
      <c r="F185" s="1"/>
      <c r="G185" s="1"/>
      <c r="H185" s="1"/>
      <c r="I185" s="1"/>
      <c r="J185" s="1"/>
      <c r="K185" s="1"/>
      <c r="L185" s="1"/>
      <c r="M185" s="1"/>
      <c r="N185" s="1"/>
      <c r="O185" s="1"/>
      <c r="P185" s="1"/>
      <c r="Q185" s="1"/>
      <c r="R185" s="1"/>
      <c r="S185" s="1"/>
      <c r="T185" s="1"/>
    </row>
    <row r="186" spans="3:20" ht="12.75" customHeight="1">
      <c r="C186" s="635"/>
      <c r="D186" s="1"/>
      <c r="E186" s="152">
        <v>1996</v>
      </c>
      <c r="F186" s="153"/>
      <c r="G186" s="163">
        <v>18</v>
      </c>
      <c r="H186" s="164">
        <v>4490</v>
      </c>
      <c r="I186" s="110"/>
      <c r="J186" s="164">
        <v>40</v>
      </c>
      <c r="K186" s="164">
        <v>8860</v>
      </c>
      <c r="L186" s="1"/>
      <c r="M186" s="1"/>
      <c r="N186" s="1"/>
      <c r="O186" s="1"/>
      <c r="P186" s="1"/>
      <c r="Q186" s="1"/>
      <c r="R186" s="1"/>
      <c r="S186" s="1"/>
      <c r="T186" s="1"/>
    </row>
    <row r="187" spans="3:20" ht="12.75" customHeight="1">
      <c r="C187" s="635"/>
      <c r="D187" s="1"/>
      <c r="E187" s="35">
        <f>+E186+1</f>
        <v>1997</v>
      </c>
      <c r="F187" s="9"/>
      <c r="G187" s="57">
        <v>23</v>
      </c>
      <c r="H187" s="61">
        <v>6500</v>
      </c>
      <c r="I187" s="24"/>
      <c r="J187" s="61">
        <v>49</v>
      </c>
      <c r="K187" s="61">
        <v>12500</v>
      </c>
      <c r="L187" s="1"/>
      <c r="M187" s="1"/>
      <c r="N187" s="1"/>
      <c r="O187" s="1"/>
      <c r="P187" s="1"/>
      <c r="Q187" s="1"/>
      <c r="R187" s="1"/>
      <c r="S187" s="1"/>
      <c r="T187" s="1"/>
    </row>
    <row r="188" spans="3:20" ht="12.75" customHeight="1">
      <c r="C188" s="635"/>
      <c r="D188" s="1"/>
      <c r="E188" s="152">
        <f>+E187+1</f>
        <v>1998</v>
      </c>
      <c r="F188" s="153"/>
      <c r="G188" s="163">
        <v>27</v>
      </c>
      <c r="H188" s="164">
        <v>11580</v>
      </c>
      <c r="I188" s="110"/>
      <c r="J188" s="164">
        <v>55</v>
      </c>
      <c r="K188" s="164">
        <v>14000</v>
      </c>
      <c r="L188" s="1"/>
      <c r="M188" s="1"/>
      <c r="N188" s="1"/>
      <c r="O188" s="1"/>
      <c r="P188" s="1"/>
      <c r="Q188" s="1"/>
      <c r="R188" s="1"/>
      <c r="S188" s="1"/>
      <c r="T188" s="1"/>
    </row>
    <row r="189" spans="3:20" ht="12.75" customHeight="1" thickBot="1">
      <c r="C189" s="635"/>
      <c r="D189" s="1"/>
      <c r="E189" s="72">
        <f>+E188+1</f>
        <v>1999</v>
      </c>
      <c r="F189" s="167"/>
      <c r="G189" s="168">
        <v>35</v>
      </c>
      <c r="H189" s="168">
        <v>19150</v>
      </c>
      <c r="I189" s="78"/>
      <c r="J189" s="168">
        <v>65</v>
      </c>
      <c r="K189" s="168">
        <v>23000</v>
      </c>
      <c r="L189" s="1"/>
      <c r="M189" s="1"/>
      <c r="N189" s="1"/>
      <c r="O189" s="1"/>
      <c r="P189" s="1"/>
      <c r="Q189" s="1"/>
      <c r="R189" s="1"/>
      <c r="S189" s="1"/>
      <c r="T189" s="1"/>
    </row>
    <row r="190" spans="3:20" ht="12.75" customHeight="1">
      <c r="C190" s="635"/>
      <c r="D190" s="1"/>
      <c r="E190" s="1"/>
      <c r="F190" s="1"/>
      <c r="G190" s="1"/>
      <c r="H190" s="1"/>
      <c r="I190" s="1"/>
      <c r="J190" s="1"/>
      <c r="K190" s="1"/>
      <c r="L190" s="1"/>
      <c r="M190" s="1"/>
      <c r="N190" s="1"/>
      <c r="O190" s="1"/>
      <c r="P190" s="1"/>
      <c r="Q190" s="1"/>
      <c r="R190" s="1"/>
      <c r="S190" s="1"/>
      <c r="T190" s="1"/>
    </row>
    <row r="191" spans="4:20" ht="12.75" customHeight="1">
      <c r="D191" s="180" t="s">
        <v>409</v>
      </c>
      <c r="E191" s="14"/>
      <c r="F191" s="14"/>
      <c r="G191" s="14"/>
      <c r="H191" s="14"/>
      <c r="I191" s="14"/>
      <c r="J191" s="14"/>
      <c r="K191" s="14"/>
      <c r="L191" s="14"/>
      <c r="M191" s="14"/>
      <c r="N191" s="14"/>
      <c r="O191" s="14"/>
      <c r="P191" s="14"/>
      <c r="Q191" s="14"/>
      <c r="R191" s="14"/>
      <c r="S191" s="14"/>
      <c r="T191" s="14"/>
    </row>
    <row r="192" spans="4:20" ht="12.75" customHeight="1">
      <c r="D192" s="14"/>
      <c r="E192" s="14"/>
      <c r="F192" s="14"/>
      <c r="G192" s="14"/>
      <c r="H192" s="14"/>
      <c r="I192" s="14"/>
      <c r="J192" s="14"/>
      <c r="K192" s="14"/>
      <c r="L192" s="14"/>
      <c r="M192" s="14"/>
      <c r="N192" s="14"/>
      <c r="O192" s="14"/>
      <c r="P192" s="14"/>
      <c r="Q192" s="14"/>
      <c r="R192" s="14"/>
      <c r="S192" s="14"/>
      <c r="T192" s="14"/>
    </row>
    <row r="193" spans="4:20" ht="15.75">
      <c r="D193" s="519" t="s">
        <v>275</v>
      </c>
      <c r="E193" s="519"/>
      <c r="F193" s="519"/>
      <c r="G193" s="519"/>
      <c r="H193" s="519"/>
      <c r="I193" s="519"/>
      <c r="J193" s="519"/>
      <c r="K193" s="519"/>
      <c r="L193" s="519"/>
      <c r="M193" s="519"/>
      <c r="N193" s="519"/>
      <c r="O193" s="14"/>
      <c r="P193" s="14"/>
      <c r="Q193" s="14"/>
      <c r="R193" s="14"/>
      <c r="S193" s="14"/>
      <c r="T193" s="14"/>
    </row>
    <row r="194" spans="4:20" ht="12.75" customHeight="1">
      <c r="D194" s="519"/>
      <c r="E194" s="519"/>
      <c r="F194" s="519"/>
      <c r="G194" s="519"/>
      <c r="H194" s="519"/>
      <c r="I194" s="519"/>
      <c r="J194" s="519"/>
      <c r="K194" s="519"/>
      <c r="L194" s="519"/>
      <c r="M194" s="519"/>
      <c r="N194" s="519"/>
      <c r="O194" s="14"/>
      <c r="P194" s="14"/>
      <c r="Q194" s="14"/>
      <c r="R194" s="14"/>
      <c r="S194" s="14"/>
      <c r="T194" s="14"/>
    </row>
    <row r="195" spans="4:20" ht="15.75">
      <c r="D195" s="519" t="s">
        <v>276</v>
      </c>
      <c r="E195" s="519"/>
      <c r="F195" s="519"/>
      <c r="G195" s="519"/>
      <c r="H195" s="519"/>
      <c r="I195" s="519"/>
      <c r="J195" s="519"/>
      <c r="K195" s="519"/>
      <c r="L195" s="519"/>
      <c r="M195" s="519"/>
      <c r="N195" s="519"/>
      <c r="O195" s="14"/>
      <c r="P195" s="14"/>
      <c r="Q195" s="14"/>
      <c r="R195" s="14"/>
      <c r="S195" s="14"/>
      <c r="T195" s="14"/>
    </row>
    <row r="196" spans="3:20" ht="12.75" customHeight="1">
      <c r="C196" s="635"/>
      <c r="D196" s="519"/>
      <c r="E196" s="519"/>
      <c r="F196" s="519"/>
      <c r="G196" s="519"/>
      <c r="H196" s="519"/>
      <c r="I196" s="519"/>
      <c r="J196" s="519"/>
      <c r="K196" s="519"/>
      <c r="L196" s="519"/>
      <c r="M196" s="519"/>
      <c r="N196" s="519"/>
      <c r="O196" s="1"/>
      <c r="P196" s="1"/>
      <c r="Q196" s="1"/>
      <c r="R196" s="1"/>
      <c r="S196" s="1"/>
      <c r="T196" s="1"/>
    </row>
    <row r="197" spans="3:20" ht="12.75" customHeight="1">
      <c r="C197" s="635"/>
      <c r="D197" s="121"/>
      <c r="E197" s="121"/>
      <c r="F197" s="121"/>
      <c r="G197" s="121"/>
      <c r="H197" s="121"/>
      <c r="I197" s="121"/>
      <c r="J197" s="121"/>
      <c r="K197" s="121"/>
      <c r="L197" s="121"/>
      <c r="M197" s="121"/>
      <c r="N197" s="121"/>
      <c r="O197" s="1"/>
      <c r="P197" s="1"/>
      <c r="Q197" s="1"/>
      <c r="R197" s="1"/>
      <c r="S197" s="1"/>
      <c r="T197" s="1"/>
    </row>
    <row r="198" spans="4:20" ht="12.75" customHeight="1">
      <c r="D198" s="456" t="s">
        <v>194</v>
      </c>
      <c r="E198" s="1"/>
      <c r="F198" s="1"/>
      <c r="G198" s="1"/>
      <c r="H198" s="1"/>
      <c r="I198" s="1"/>
      <c r="J198" s="1"/>
      <c r="K198" s="1"/>
      <c r="L198" s="544" t="s">
        <v>539</v>
      </c>
      <c r="M198" s="544"/>
      <c r="N198" s="544"/>
      <c r="O198" s="1"/>
      <c r="P198" s="1"/>
      <c r="Q198" s="1"/>
      <c r="R198" s="1"/>
      <c r="S198" s="1"/>
      <c r="T198" s="1"/>
    </row>
    <row r="199" spans="5:20" ht="12.75" customHeight="1">
      <c r="E199" s="1"/>
      <c r="F199" s="1"/>
      <c r="G199" s="1"/>
      <c r="H199" s="1"/>
      <c r="I199" s="1"/>
      <c r="J199" s="1"/>
      <c r="K199" s="1"/>
      <c r="L199" s="117"/>
      <c r="M199" s="117"/>
      <c r="N199" s="117"/>
      <c r="O199" s="1"/>
      <c r="P199" s="1"/>
      <c r="Q199" s="1"/>
      <c r="R199" s="1"/>
      <c r="S199" s="1"/>
      <c r="T199" s="1"/>
    </row>
    <row r="200" spans="2:20" ht="18.75">
      <c r="B200" s="374">
        <v>4.18</v>
      </c>
      <c r="C200" s="636" t="s">
        <v>407</v>
      </c>
      <c r="D200" s="519" t="s">
        <v>531</v>
      </c>
      <c r="E200" s="519"/>
      <c r="F200" s="519"/>
      <c r="G200" s="519"/>
      <c r="H200" s="519"/>
      <c r="I200" s="519"/>
      <c r="J200" s="519"/>
      <c r="K200" s="519"/>
      <c r="L200" s="519"/>
      <c r="M200" s="519"/>
      <c r="N200" s="519"/>
      <c r="O200" s="14"/>
      <c r="P200" s="14"/>
      <c r="Q200" s="14"/>
      <c r="R200" s="14"/>
      <c r="S200" s="14"/>
      <c r="T200" s="1"/>
    </row>
    <row r="201" spans="3:20" ht="12.75" customHeight="1">
      <c r="C201" s="635"/>
      <c r="D201" s="519"/>
      <c r="E201" s="519"/>
      <c r="F201" s="519"/>
      <c r="G201" s="519"/>
      <c r="H201" s="519"/>
      <c r="I201" s="519"/>
      <c r="J201" s="519"/>
      <c r="K201" s="519"/>
      <c r="L201" s="519"/>
      <c r="M201" s="519"/>
      <c r="N201" s="519"/>
      <c r="O201" s="1"/>
      <c r="P201" s="1"/>
      <c r="Q201" s="1"/>
      <c r="R201" s="1"/>
      <c r="S201" s="1"/>
      <c r="T201" s="1"/>
    </row>
    <row r="202" spans="4:20" ht="12.75" customHeight="1" thickBot="1">
      <c r="D202" s="176"/>
      <c r="E202" s="68"/>
      <c r="F202" s="68"/>
      <c r="G202" s="68"/>
      <c r="H202" s="68"/>
      <c r="I202" s="68"/>
      <c r="J202" s="176"/>
      <c r="K202" s="176"/>
      <c r="L202" s="176"/>
      <c r="M202" s="176"/>
      <c r="N202" s="176"/>
      <c r="O202" s="1"/>
      <c r="P202" s="1"/>
      <c r="Q202" s="1"/>
      <c r="R202" s="1"/>
      <c r="S202" s="1"/>
      <c r="T202" s="1"/>
    </row>
    <row r="203" spans="4:20" ht="27.75" customHeight="1" thickBot="1">
      <c r="D203" s="176"/>
      <c r="E203" s="101" t="s">
        <v>128</v>
      </c>
      <c r="F203" s="101"/>
      <c r="G203" s="523" t="s">
        <v>535</v>
      </c>
      <c r="H203" s="523"/>
      <c r="I203" s="101" t="s">
        <v>536</v>
      </c>
      <c r="J203" s="176"/>
      <c r="K203" s="176"/>
      <c r="L203" s="176"/>
      <c r="M203" s="176"/>
      <c r="N203" s="176"/>
      <c r="O203" s="1"/>
      <c r="P203" s="1"/>
      <c r="Q203" s="1"/>
      <c r="R203" s="1"/>
      <c r="S203" s="1"/>
      <c r="T203" s="1"/>
    </row>
    <row r="204" spans="4:20" ht="12" customHeight="1">
      <c r="D204" s="176"/>
      <c r="E204" s="169"/>
      <c r="F204" s="169"/>
      <c r="G204" s="169"/>
      <c r="H204" s="169"/>
      <c r="I204" s="169"/>
      <c r="J204" s="176"/>
      <c r="K204" s="176"/>
      <c r="L204" s="176"/>
      <c r="M204" s="176"/>
      <c r="N204" s="176"/>
      <c r="O204" s="1"/>
      <c r="P204" s="1"/>
      <c r="Q204" s="1"/>
      <c r="R204" s="1"/>
      <c r="S204" s="1"/>
      <c r="T204" s="1"/>
    </row>
    <row r="205" spans="4:20" ht="12.75" customHeight="1">
      <c r="D205" s="176"/>
      <c r="E205" s="125" t="s">
        <v>48</v>
      </c>
      <c r="F205" s="125"/>
      <c r="G205" s="170" t="s">
        <v>537</v>
      </c>
      <c r="H205" s="171">
        <v>2.49</v>
      </c>
      <c r="I205" s="172">
        <v>1</v>
      </c>
      <c r="J205" s="176"/>
      <c r="K205" s="176"/>
      <c r="L205" s="176"/>
      <c r="M205" s="176"/>
      <c r="N205" s="176"/>
      <c r="O205" s="1"/>
      <c r="P205" s="1"/>
      <c r="Q205" s="1"/>
      <c r="R205" s="1"/>
      <c r="S205" s="1"/>
      <c r="T205" s="1"/>
    </row>
    <row r="206" spans="4:20" ht="12.75" customHeight="1">
      <c r="D206" s="176"/>
      <c r="E206" s="6" t="s">
        <v>130</v>
      </c>
      <c r="F206" s="6"/>
      <c r="G206" s="55" t="s">
        <v>131</v>
      </c>
      <c r="H206" s="79" t="s">
        <v>132</v>
      </c>
      <c r="I206" s="80">
        <v>3.205128205128205</v>
      </c>
      <c r="J206" s="176"/>
      <c r="K206" s="176"/>
      <c r="L206" s="176"/>
      <c r="M206" s="176"/>
      <c r="N206" s="176"/>
      <c r="O206" s="1"/>
      <c r="P206" s="1"/>
      <c r="Q206" s="1"/>
      <c r="R206" s="1"/>
      <c r="S206" s="1"/>
      <c r="T206" s="1"/>
    </row>
    <row r="207" spans="4:20" ht="12.75" customHeight="1">
      <c r="D207" s="176"/>
      <c r="E207" s="173" t="s">
        <v>135</v>
      </c>
      <c r="F207" s="125"/>
      <c r="G207" s="170" t="s">
        <v>136</v>
      </c>
      <c r="H207" s="171" t="s">
        <v>137</v>
      </c>
      <c r="I207" s="172">
        <v>2.3225806451612905</v>
      </c>
      <c r="J207" s="176"/>
      <c r="K207" s="176"/>
      <c r="L207" s="176"/>
      <c r="M207" s="176"/>
      <c r="N207" s="176"/>
      <c r="O207" s="1"/>
      <c r="P207" s="1"/>
      <c r="Q207" s="1"/>
      <c r="R207" s="1"/>
      <c r="S207" s="1"/>
      <c r="T207" s="1"/>
    </row>
    <row r="208" spans="4:20" ht="12.75" customHeight="1">
      <c r="D208" s="176"/>
      <c r="E208" s="6" t="s">
        <v>144</v>
      </c>
      <c r="F208" s="6"/>
      <c r="G208" s="55" t="s">
        <v>145</v>
      </c>
      <c r="H208" s="81">
        <v>10.5</v>
      </c>
      <c r="I208" s="80">
        <v>8.26771653543307</v>
      </c>
      <c r="J208" s="176"/>
      <c r="K208" s="176"/>
      <c r="L208" s="176"/>
      <c r="M208" s="176"/>
      <c r="N208" s="176"/>
      <c r="O208" s="1"/>
      <c r="P208" s="1"/>
      <c r="Q208" s="1"/>
      <c r="R208" s="1"/>
      <c r="S208" s="1"/>
      <c r="T208" s="1"/>
    </row>
    <row r="209" spans="4:20" ht="12.75" customHeight="1">
      <c r="D209" s="176"/>
      <c r="E209" s="125" t="s">
        <v>47</v>
      </c>
      <c r="F209" s="125"/>
      <c r="G209" s="170" t="s">
        <v>131</v>
      </c>
      <c r="H209" s="174" t="s">
        <v>146</v>
      </c>
      <c r="I209" s="172">
        <v>2261.904761904762</v>
      </c>
      <c r="J209" s="176"/>
      <c r="K209" s="176"/>
      <c r="L209" s="176"/>
      <c r="M209" s="176"/>
      <c r="N209" s="176"/>
      <c r="O209" s="1"/>
      <c r="P209" s="1"/>
      <c r="Q209" s="1"/>
      <c r="R209" s="1"/>
      <c r="S209" s="1"/>
      <c r="T209" s="1"/>
    </row>
    <row r="210" spans="4:20" ht="12.75" customHeight="1" thickBot="1">
      <c r="D210" s="176"/>
      <c r="E210" s="75" t="s">
        <v>50</v>
      </c>
      <c r="F210" s="75"/>
      <c r="G210" s="69" t="s">
        <v>180</v>
      </c>
      <c r="H210" s="82" t="s">
        <v>181</v>
      </c>
      <c r="I210" s="83">
        <v>856.1643835616438</v>
      </c>
      <c r="J210" s="176"/>
      <c r="K210" s="176"/>
      <c r="L210" s="176"/>
      <c r="M210" s="176"/>
      <c r="N210" s="176"/>
      <c r="O210" s="1"/>
      <c r="P210" s="1"/>
      <c r="Q210" s="1"/>
      <c r="R210" s="1"/>
      <c r="S210" s="1"/>
      <c r="T210" s="1"/>
    </row>
    <row r="211" spans="4:20" ht="12.75" customHeight="1">
      <c r="D211" s="176"/>
      <c r="E211" s="1" t="s">
        <v>349</v>
      </c>
      <c r="F211" s="1"/>
      <c r="G211" s="1"/>
      <c r="H211" s="1"/>
      <c r="I211" s="1"/>
      <c r="J211" s="176"/>
      <c r="K211" s="176"/>
      <c r="L211" s="176"/>
      <c r="M211" s="176"/>
      <c r="N211" s="176"/>
      <c r="O211" s="1"/>
      <c r="P211" s="1"/>
      <c r="Q211" s="1"/>
      <c r="R211" s="1"/>
      <c r="S211" s="1"/>
      <c r="T211" s="1"/>
    </row>
    <row r="212" spans="4:20" ht="12.75" customHeight="1">
      <c r="D212" s="176"/>
      <c r="E212" s="1"/>
      <c r="F212" s="1"/>
      <c r="G212" s="1"/>
      <c r="H212" s="1"/>
      <c r="I212" s="1"/>
      <c r="J212" s="176"/>
      <c r="K212" s="176"/>
      <c r="L212" s="176"/>
      <c r="M212" s="176"/>
      <c r="N212" s="176"/>
      <c r="O212" s="1"/>
      <c r="P212" s="1"/>
      <c r="Q212" s="1"/>
      <c r="R212" s="1"/>
      <c r="S212" s="1"/>
      <c r="T212" s="1"/>
    </row>
    <row r="213" spans="4:20" ht="12.75" customHeight="1">
      <c r="D213" s="456" t="s">
        <v>194</v>
      </c>
      <c r="E213" s="1"/>
      <c r="F213" s="1"/>
      <c r="G213" s="1"/>
      <c r="H213" s="1"/>
      <c r="I213" s="1"/>
      <c r="J213" s="1"/>
      <c r="K213" s="1"/>
      <c r="L213" s="544" t="s">
        <v>540</v>
      </c>
      <c r="M213" s="544"/>
      <c r="N213" s="544"/>
      <c r="O213" s="1"/>
      <c r="P213" s="1"/>
      <c r="Q213" s="1"/>
      <c r="R213" s="1"/>
      <c r="S213" s="1"/>
      <c r="T213" s="1"/>
    </row>
    <row r="214" spans="5:20" ht="12.75" customHeight="1">
      <c r="E214" s="1"/>
      <c r="F214" s="1"/>
      <c r="G214" s="1"/>
      <c r="H214" s="1"/>
      <c r="I214" s="1"/>
      <c r="J214" s="1"/>
      <c r="K214" s="1"/>
      <c r="L214" s="1"/>
      <c r="M214" s="1"/>
      <c r="N214" s="1"/>
      <c r="O214" s="1"/>
      <c r="P214" s="1"/>
      <c r="Q214" s="1"/>
      <c r="R214" s="1"/>
      <c r="S214" s="1"/>
      <c r="T214" s="1"/>
    </row>
    <row r="215" spans="2:20" ht="18.75">
      <c r="B215" s="374">
        <v>4.19</v>
      </c>
      <c r="C215" s="636" t="s">
        <v>407</v>
      </c>
      <c r="D215" s="519" t="s">
        <v>375</v>
      </c>
      <c r="E215" s="519"/>
      <c r="F215" s="519"/>
      <c r="G215" s="519"/>
      <c r="H215" s="519"/>
      <c r="I215" s="519"/>
      <c r="J215" s="519"/>
      <c r="K215" s="519"/>
      <c r="L215" s="519"/>
      <c r="M215" s="519"/>
      <c r="N215" s="519"/>
      <c r="O215" s="14"/>
      <c r="P215" s="14"/>
      <c r="Q215" s="14"/>
      <c r="R215" s="14"/>
      <c r="S215" s="14"/>
      <c r="T215" s="1"/>
    </row>
    <row r="216" spans="3:20" ht="12.75" customHeight="1">
      <c r="C216" s="635"/>
      <c r="D216" s="519"/>
      <c r="E216" s="519"/>
      <c r="F216" s="519"/>
      <c r="G216" s="519"/>
      <c r="H216" s="519"/>
      <c r="I216" s="519"/>
      <c r="J216" s="519"/>
      <c r="K216" s="519"/>
      <c r="L216" s="519"/>
      <c r="M216" s="519"/>
      <c r="N216" s="519"/>
      <c r="O216" s="1"/>
      <c r="P216" s="1"/>
      <c r="Q216" s="1"/>
      <c r="R216" s="1"/>
      <c r="S216" s="1"/>
      <c r="T216" s="1"/>
    </row>
    <row r="217" spans="5:20" ht="12.75" customHeight="1">
      <c r="E217" s="1"/>
      <c r="F217" s="1"/>
      <c r="G217" s="1"/>
      <c r="H217" s="1"/>
      <c r="I217" s="1"/>
      <c r="J217" s="1"/>
      <c r="K217" s="1"/>
      <c r="L217" s="1"/>
      <c r="M217" s="1"/>
      <c r="N217" s="1"/>
      <c r="O217" s="1"/>
      <c r="P217" s="1"/>
      <c r="Q217" s="1"/>
      <c r="R217" s="1"/>
      <c r="S217" s="1"/>
      <c r="T217" s="1"/>
    </row>
    <row r="218" spans="5:20" ht="12.75" customHeight="1" thickBot="1">
      <c r="E218" s="1"/>
      <c r="F218" s="1"/>
      <c r="G218" s="1"/>
      <c r="H218" s="1"/>
      <c r="I218" s="1"/>
      <c r="J218" s="1"/>
      <c r="K218" s="1"/>
      <c r="L218" s="1"/>
      <c r="M218" s="1"/>
      <c r="N218" s="1"/>
      <c r="O218" s="1"/>
      <c r="P218" s="1"/>
      <c r="Q218" s="1"/>
      <c r="R218" s="1"/>
      <c r="S218" s="1"/>
      <c r="T218" s="1"/>
    </row>
    <row r="219" spans="5:23" ht="39.75" customHeight="1" thickBot="1">
      <c r="E219" s="102" t="s">
        <v>47</v>
      </c>
      <c r="F219" s="521" t="s">
        <v>188</v>
      </c>
      <c r="G219" s="521"/>
      <c r="H219" s="521" t="s">
        <v>542</v>
      </c>
      <c r="I219" s="521"/>
      <c r="J219" s="521" t="s">
        <v>374</v>
      </c>
      <c r="K219" s="521"/>
      <c r="L219" s="521" t="s">
        <v>187</v>
      </c>
      <c r="M219" s="521"/>
      <c r="N219" s="1"/>
      <c r="O219" s="1"/>
      <c r="P219" s="1"/>
      <c r="Q219" s="1"/>
      <c r="R219" s="1"/>
      <c r="S219" s="1"/>
      <c r="T219" s="1"/>
      <c r="U219" s="1"/>
      <c r="V219" s="1"/>
      <c r="W219" s="1"/>
    </row>
    <row r="220" spans="5:23" ht="8.25" customHeight="1">
      <c r="E220" s="169"/>
      <c r="F220" s="169"/>
      <c r="G220" s="169"/>
      <c r="H220" s="169"/>
      <c r="I220" s="169"/>
      <c r="J220" s="169"/>
      <c r="K220" s="169"/>
      <c r="L220" s="169"/>
      <c r="M220" s="169"/>
      <c r="N220" s="1"/>
      <c r="O220" s="1"/>
      <c r="P220" s="1"/>
      <c r="Q220" s="1"/>
      <c r="R220" s="1"/>
      <c r="S220" s="1"/>
      <c r="T220" s="1"/>
      <c r="U220" s="1"/>
      <c r="V220" s="1"/>
      <c r="W220" s="1"/>
    </row>
    <row r="221" spans="5:23" ht="12.75" customHeight="1">
      <c r="E221" s="152">
        <v>1997</v>
      </c>
      <c r="F221" s="547">
        <v>121707501000000</v>
      </c>
      <c r="G221" s="547"/>
      <c r="H221" s="547">
        <v>97645828044</v>
      </c>
      <c r="I221" s="547"/>
      <c r="J221" s="547">
        <v>281641504666</v>
      </c>
      <c r="K221" s="547"/>
      <c r="L221" s="547">
        <v>106667397897</v>
      </c>
      <c r="M221" s="547"/>
      <c r="N221" s="1"/>
      <c r="O221" s="1"/>
      <c r="P221" s="1"/>
      <c r="Q221" s="1"/>
      <c r="R221" s="1"/>
      <c r="S221" s="1"/>
      <c r="T221" s="1"/>
      <c r="U221" s="1"/>
      <c r="V221" s="1"/>
      <c r="W221" s="1"/>
    </row>
    <row r="222" spans="5:23" ht="12.75" customHeight="1">
      <c r="E222" s="35">
        <v>1998</v>
      </c>
      <c r="F222" s="549">
        <v>140953206000000</v>
      </c>
      <c r="G222" s="549"/>
      <c r="H222" s="549">
        <v>98190640155</v>
      </c>
      <c r="I222" s="549"/>
      <c r="J222" s="549">
        <v>279671162157</v>
      </c>
      <c r="K222" s="549"/>
      <c r="L222" s="549">
        <v>98810519453</v>
      </c>
      <c r="M222" s="549"/>
      <c r="N222" s="1"/>
      <c r="O222" s="1"/>
      <c r="P222" s="1"/>
      <c r="Q222" s="1"/>
      <c r="R222" s="1"/>
      <c r="S222" s="1"/>
      <c r="T222" s="1"/>
      <c r="U222" s="1"/>
      <c r="V222" s="1"/>
      <c r="W222" s="1"/>
    </row>
    <row r="223" spans="5:23" ht="12.75" customHeight="1">
      <c r="E223" s="152">
        <v>1999</v>
      </c>
      <c r="F223" s="547">
        <v>149042204000000</v>
      </c>
      <c r="G223" s="547"/>
      <c r="H223" s="547">
        <v>94212304876</v>
      </c>
      <c r="I223" s="547"/>
      <c r="J223" s="547">
        <v>277687738522</v>
      </c>
      <c r="K223" s="547"/>
      <c r="L223" s="547">
        <v>84846979392</v>
      </c>
      <c r="M223" s="547"/>
      <c r="N223" s="1"/>
      <c r="O223" s="1"/>
      <c r="P223" s="1"/>
      <c r="Q223" s="1"/>
      <c r="R223" s="1"/>
      <c r="S223" s="1"/>
      <c r="T223" s="1"/>
      <c r="U223" s="1"/>
      <c r="V223" s="1"/>
      <c r="W223" s="1"/>
    </row>
    <row r="224" spans="5:23" ht="12.75" customHeight="1" thickBot="1">
      <c r="E224" s="72">
        <v>2000</v>
      </c>
      <c r="F224" s="548">
        <v>173729806000000</v>
      </c>
      <c r="G224" s="548"/>
      <c r="H224" s="548">
        <v>96651611402</v>
      </c>
      <c r="I224" s="548"/>
      <c r="J224" s="548">
        <v>296427289103</v>
      </c>
      <c r="K224" s="548"/>
      <c r="L224" s="548">
        <v>83219872581</v>
      </c>
      <c r="M224" s="548"/>
      <c r="N224" s="1"/>
      <c r="O224" s="1"/>
      <c r="P224" s="1"/>
      <c r="Q224" s="1"/>
      <c r="R224" s="1"/>
      <c r="S224" s="1"/>
      <c r="T224" s="1"/>
      <c r="U224" s="1"/>
      <c r="V224" s="1"/>
      <c r="W224" s="1"/>
    </row>
    <row r="225" spans="5:20" ht="12.75" customHeight="1">
      <c r="E225" s="1" t="s">
        <v>376</v>
      </c>
      <c r="F225" s="1"/>
      <c r="G225" s="1"/>
      <c r="H225" s="1"/>
      <c r="I225" s="1"/>
      <c r="J225" s="1"/>
      <c r="K225" s="1"/>
      <c r="L225" s="1"/>
      <c r="M225" s="1"/>
      <c r="N225" s="1"/>
      <c r="O225" s="1"/>
      <c r="P225" s="1"/>
      <c r="Q225" s="1"/>
      <c r="R225" s="1"/>
      <c r="S225" s="1"/>
      <c r="T225" s="1"/>
    </row>
    <row r="226" spans="5:20" ht="12.75" customHeight="1">
      <c r="E226" s="1"/>
      <c r="F226" s="1"/>
      <c r="G226" s="1"/>
      <c r="H226" s="1"/>
      <c r="I226" s="1"/>
      <c r="J226" s="1"/>
      <c r="K226" s="1"/>
      <c r="L226" s="1"/>
      <c r="M226" s="1"/>
      <c r="N226" s="1"/>
      <c r="O226" s="1"/>
      <c r="P226" s="1"/>
      <c r="Q226" s="1"/>
      <c r="R226" s="1"/>
      <c r="S226" s="1"/>
      <c r="T226" s="1"/>
    </row>
    <row r="227" spans="4:20" ht="12.75" customHeight="1">
      <c r="D227" s="456" t="s">
        <v>194</v>
      </c>
      <c r="E227" s="1"/>
      <c r="F227" s="1"/>
      <c r="G227" s="1"/>
      <c r="H227" s="1"/>
      <c r="I227" s="1"/>
      <c r="J227" s="1"/>
      <c r="K227" s="1"/>
      <c r="L227" s="544" t="s">
        <v>541</v>
      </c>
      <c r="M227" s="544"/>
      <c r="N227" s="544"/>
      <c r="O227" s="1"/>
      <c r="P227" s="1"/>
      <c r="Q227" s="1"/>
      <c r="R227" s="1"/>
      <c r="S227" s="1"/>
      <c r="T227" s="1"/>
    </row>
    <row r="228" spans="4:20" ht="12.75" customHeight="1">
      <c r="D228" s="456"/>
      <c r="E228" s="1"/>
      <c r="F228" s="1"/>
      <c r="G228" s="1"/>
      <c r="H228" s="1"/>
      <c r="I228" s="1"/>
      <c r="J228" s="1"/>
      <c r="K228" s="1"/>
      <c r="L228" s="1"/>
      <c r="M228" s="1"/>
      <c r="N228" s="1"/>
      <c r="O228" s="1"/>
      <c r="P228" s="1"/>
      <c r="Q228" s="1"/>
      <c r="R228" s="1"/>
      <c r="S228" s="1"/>
      <c r="T228" s="1"/>
    </row>
    <row r="229" spans="2:20" ht="24.75" customHeight="1">
      <c r="B229" s="637">
        <v>4.2</v>
      </c>
      <c r="C229" s="636" t="s">
        <v>407</v>
      </c>
      <c r="D229" s="481" t="s">
        <v>410</v>
      </c>
      <c r="E229" s="1"/>
      <c r="F229" s="1"/>
      <c r="G229" s="1"/>
      <c r="H229" s="1"/>
      <c r="I229" s="1"/>
      <c r="J229" s="1"/>
      <c r="K229" s="1"/>
      <c r="L229" s="1"/>
      <c r="M229" s="1"/>
      <c r="N229" s="1"/>
      <c r="O229" s="1"/>
      <c r="P229" s="1"/>
      <c r="Q229" s="1"/>
      <c r="R229" s="1"/>
      <c r="S229" s="1"/>
      <c r="T229" s="1"/>
    </row>
    <row r="230" spans="2:20" ht="24.75" customHeight="1">
      <c r="B230" s="637"/>
      <c r="C230" s="636"/>
      <c r="D230" s="481"/>
      <c r="E230" s="1"/>
      <c r="F230" s="1"/>
      <c r="G230" s="1"/>
      <c r="H230" s="1"/>
      <c r="I230" s="1"/>
      <c r="J230" s="1"/>
      <c r="K230" s="1"/>
      <c r="L230" s="1"/>
      <c r="M230" s="1"/>
      <c r="N230" s="1"/>
      <c r="O230" s="1"/>
      <c r="P230" s="1"/>
      <c r="Q230" s="1"/>
      <c r="R230" s="1"/>
      <c r="S230" s="1"/>
      <c r="T230" s="1"/>
    </row>
    <row r="231" spans="4:20" ht="12.75" customHeight="1">
      <c r="D231" s="545" t="s">
        <v>411</v>
      </c>
      <c r="E231" s="545"/>
      <c r="F231" s="545"/>
      <c r="G231" s="545"/>
      <c r="H231" s="545"/>
      <c r="I231" s="545"/>
      <c r="J231" s="545"/>
      <c r="K231" s="545"/>
      <c r="L231" s="545"/>
      <c r="M231" s="545"/>
      <c r="N231" s="545"/>
      <c r="O231" s="1"/>
      <c r="P231" s="1"/>
      <c r="Q231" s="1"/>
      <c r="R231" s="1"/>
      <c r="S231" s="1"/>
      <c r="T231" s="1"/>
    </row>
    <row r="232" spans="4:20" ht="36.75" customHeight="1">
      <c r="D232" s="545"/>
      <c r="E232" s="545"/>
      <c r="F232" s="545"/>
      <c r="G232" s="545"/>
      <c r="H232" s="545"/>
      <c r="I232" s="545"/>
      <c r="J232" s="545"/>
      <c r="K232" s="545"/>
      <c r="L232" s="545"/>
      <c r="M232" s="545"/>
      <c r="N232" s="545"/>
      <c r="O232" s="1"/>
      <c r="P232" s="1"/>
      <c r="Q232" s="1"/>
      <c r="R232" s="1"/>
      <c r="S232" s="1"/>
      <c r="T232" s="1"/>
    </row>
    <row r="233" spans="4:20" ht="12.75" customHeight="1" thickBot="1">
      <c r="D233" s="456"/>
      <c r="E233" s="1"/>
      <c r="F233" s="1"/>
      <c r="G233" s="1"/>
      <c r="H233" s="1"/>
      <c r="I233" s="1"/>
      <c r="J233" s="1"/>
      <c r="K233" s="1"/>
      <c r="L233" s="1"/>
      <c r="M233" s="1"/>
      <c r="N233" s="1"/>
      <c r="O233" s="1"/>
      <c r="P233" s="1"/>
      <c r="Q233" s="1"/>
      <c r="R233" s="1"/>
      <c r="S233" s="1"/>
      <c r="T233" s="1"/>
    </row>
    <row r="234" spans="4:20" ht="29.25" customHeight="1">
      <c r="D234" s="488"/>
      <c r="E234" s="539" t="s">
        <v>412</v>
      </c>
      <c r="F234" s="539"/>
      <c r="G234" s="539" t="s">
        <v>413</v>
      </c>
      <c r="H234" s="539"/>
      <c r="I234" s="528" t="s">
        <v>414</v>
      </c>
      <c r="J234" s="528"/>
      <c r="K234" s="528"/>
      <c r="L234" s="528" t="s">
        <v>415</v>
      </c>
      <c r="M234" s="528"/>
      <c r="N234" s="528"/>
      <c r="O234" s="1"/>
      <c r="P234" s="1"/>
      <c r="Q234" s="1"/>
      <c r="R234" s="1"/>
      <c r="S234" s="1"/>
      <c r="T234" s="1"/>
    </row>
    <row r="235" spans="4:20" ht="12.75" customHeight="1">
      <c r="D235" s="155"/>
      <c r="E235" s="182" t="s">
        <v>416</v>
      </c>
      <c r="F235" s="182" t="s">
        <v>417</v>
      </c>
      <c r="G235" s="182" t="s">
        <v>416</v>
      </c>
      <c r="H235" s="182" t="s">
        <v>417</v>
      </c>
      <c r="I235" s="502" t="s">
        <v>418</v>
      </c>
      <c r="J235" s="502" t="s">
        <v>419</v>
      </c>
      <c r="K235" s="502" t="s">
        <v>420</v>
      </c>
      <c r="L235" s="502" t="s">
        <v>421</v>
      </c>
      <c r="M235" s="502" t="s">
        <v>422</v>
      </c>
      <c r="N235" s="502" t="s">
        <v>423</v>
      </c>
      <c r="O235" s="1"/>
      <c r="P235" s="1"/>
      <c r="Q235" s="1"/>
      <c r="R235" s="1"/>
      <c r="S235" s="1"/>
      <c r="T235" s="1"/>
    </row>
    <row r="236" spans="4:20" ht="52.5" customHeight="1" thickBot="1">
      <c r="D236" s="160"/>
      <c r="E236" s="101" t="s">
        <v>424</v>
      </c>
      <c r="F236" s="101" t="s">
        <v>425</v>
      </c>
      <c r="G236" s="101" t="s">
        <v>426</v>
      </c>
      <c r="H236" s="101" t="s">
        <v>425</v>
      </c>
      <c r="I236" s="523"/>
      <c r="J236" s="523"/>
      <c r="K236" s="523"/>
      <c r="L236" s="523"/>
      <c r="M236" s="523"/>
      <c r="N236" s="523"/>
      <c r="O236" s="1"/>
      <c r="P236" s="1"/>
      <c r="Q236" s="1"/>
      <c r="R236" s="1"/>
      <c r="S236" s="1"/>
      <c r="T236" s="1"/>
    </row>
    <row r="237" spans="4:20" ht="12.75" customHeight="1">
      <c r="D237" s="482">
        <v>1990</v>
      </c>
      <c r="E237" s="483">
        <v>96.99321047526674</v>
      </c>
      <c r="F237" s="482"/>
      <c r="G237" s="485"/>
      <c r="H237" s="485"/>
      <c r="I237" s="483"/>
      <c r="J237" s="483"/>
      <c r="K237" s="483"/>
      <c r="L237" s="482"/>
      <c r="M237" s="482"/>
      <c r="N237" s="482"/>
      <c r="O237" s="1"/>
      <c r="P237" s="1"/>
      <c r="Q237" s="1"/>
      <c r="R237" s="1"/>
      <c r="S237" s="1"/>
      <c r="T237" s="1"/>
    </row>
    <row r="238" spans="4:20" ht="12.75" customHeight="1">
      <c r="D238" s="155">
        <v>1991</v>
      </c>
      <c r="E238" s="486">
        <v>100</v>
      </c>
      <c r="F238" s="155"/>
      <c r="G238" s="487"/>
      <c r="H238" s="143"/>
      <c r="I238" s="486"/>
      <c r="J238" s="486"/>
      <c r="K238" s="486"/>
      <c r="L238" s="487"/>
      <c r="M238" s="487"/>
      <c r="N238" s="487"/>
      <c r="O238" s="1"/>
      <c r="P238" s="1"/>
      <c r="Q238" s="1"/>
      <c r="R238" s="1"/>
      <c r="S238" s="1"/>
      <c r="T238" s="1"/>
    </row>
    <row r="239" spans="4:20" ht="12.75" customHeight="1">
      <c r="D239" s="482">
        <v>1992</v>
      </c>
      <c r="E239" s="483">
        <v>104.4</v>
      </c>
      <c r="F239" s="482"/>
      <c r="G239" s="484"/>
      <c r="H239" s="485"/>
      <c r="I239" s="483"/>
      <c r="J239" s="483"/>
      <c r="K239" s="483"/>
      <c r="L239" s="484"/>
      <c r="M239" s="484"/>
      <c r="N239" s="484"/>
      <c r="O239" s="1"/>
      <c r="P239" s="1"/>
      <c r="Q239" s="1"/>
      <c r="R239" s="1"/>
      <c r="S239" s="1"/>
      <c r="T239" s="1"/>
    </row>
    <row r="240" spans="4:20" ht="12.75" customHeight="1">
      <c r="D240" s="155">
        <v>1993</v>
      </c>
      <c r="E240" s="486">
        <v>110.24640000000001</v>
      </c>
      <c r="F240" s="155"/>
      <c r="G240" s="487"/>
      <c r="H240" s="143"/>
      <c r="I240" s="486"/>
      <c r="J240" s="486"/>
      <c r="K240" s="486"/>
      <c r="L240" s="487"/>
      <c r="M240" s="487"/>
      <c r="N240" s="487"/>
      <c r="O240" s="1"/>
      <c r="P240" s="1"/>
      <c r="Q240" s="1"/>
      <c r="R240" s="1"/>
      <c r="S240" s="1"/>
      <c r="T240" s="1"/>
    </row>
    <row r="241" spans="4:20" ht="12.75" customHeight="1">
      <c r="D241" s="482">
        <v>1994</v>
      </c>
      <c r="E241" s="483">
        <v>111.6796032</v>
      </c>
      <c r="F241" s="482"/>
      <c r="G241" s="484"/>
      <c r="H241" s="485"/>
      <c r="I241" s="483"/>
      <c r="J241" s="483"/>
      <c r="K241" s="483"/>
      <c r="L241" s="484"/>
      <c r="M241" s="484"/>
      <c r="N241" s="484"/>
      <c r="O241" s="1"/>
      <c r="P241" s="1"/>
      <c r="Q241" s="1"/>
      <c r="R241" s="1"/>
      <c r="S241" s="1"/>
      <c r="T241" s="1"/>
    </row>
    <row r="242" spans="4:20" ht="12.75" customHeight="1">
      <c r="D242" s="155">
        <v>1995</v>
      </c>
      <c r="E242" s="486">
        <v>114.8066320896</v>
      </c>
      <c r="F242" s="486">
        <v>94.42870632672333</v>
      </c>
      <c r="G242" s="487"/>
      <c r="H242" s="487"/>
      <c r="I242" s="486"/>
      <c r="J242" s="486"/>
      <c r="K242" s="486"/>
      <c r="L242" s="487"/>
      <c r="M242" s="487"/>
      <c r="N242" s="487"/>
      <c r="O242" s="1"/>
      <c r="P242" s="1"/>
      <c r="Q242" s="1"/>
      <c r="R242" s="1"/>
      <c r="S242" s="1"/>
      <c r="T242" s="1"/>
    </row>
    <row r="243" spans="4:20" ht="12.75" customHeight="1">
      <c r="D243" s="482">
        <v>1996</v>
      </c>
      <c r="E243" s="483">
        <v>122.15425654333441</v>
      </c>
      <c r="F243" s="483">
        <v>100</v>
      </c>
      <c r="G243" s="484"/>
      <c r="H243" s="484"/>
      <c r="I243" s="483"/>
      <c r="J243" s="483"/>
      <c r="K243" s="483"/>
      <c r="L243" s="484"/>
      <c r="M243" s="484"/>
      <c r="N243" s="484"/>
      <c r="O243" s="1"/>
      <c r="P243" s="1"/>
      <c r="Q243" s="1"/>
      <c r="R243" s="1"/>
      <c r="S243" s="1"/>
      <c r="T243" s="1"/>
    </row>
    <row r="244" spans="4:20" ht="12.75" customHeight="1">
      <c r="D244" s="155">
        <v>1997</v>
      </c>
      <c r="E244" s="486"/>
      <c r="F244" s="486">
        <v>108.2</v>
      </c>
      <c r="G244" s="487"/>
      <c r="H244" s="487"/>
      <c r="I244" s="486"/>
      <c r="J244" s="486"/>
      <c r="K244" s="486"/>
      <c r="L244" s="487"/>
      <c r="M244" s="487"/>
      <c r="N244" s="487"/>
      <c r="O244" s="1"/>
      <c r="P244" s="1"/>
      <c r="Q244" s="1"/>
      <c r="R244" s="1"/>
      <c r="S244" s="1"/>
      <c r="T244" s="1"/>
    </row>
    <row r="245" spans="4:20" ht="12.75" customHeight="1">
      <c r="D245" s="482">
        <v>1998</v>
      </c>
      <c r="E245" s="483"/>
      <c r="F245" s="483">
        <v>104.413</v>
      </c>
      <c r="G245" s="484"/>
      <c r="H245" s="484"/>
      <c r="I245" s="483"/>
      <c r="J245" s="483"/>
      <c r="K245" s="483"/>
      <c r="L245" s="484"/>
      <c r="M245" s="484"/>
      <c r="N245" s="484"/>
      <c r="O245" s="1"/>
      <c r="P245" s="1"/>
      <c r="Q245" s="1"/>
      <c r="R245" s="1"/>
      <c r="S245" s="1"/>
      <c r="T245" s="1"/>
    </row>
    <row r="246" spans="4:20" ht="12.75" customHeight="1">
      <c r="D246" s="155">
        <v>1999</v>
      </c>
      <c r="E246" s="486"/>
      <c r="F246" s="486">
        <v>95.01583</v>
      </c>
      <c r="G246" s="487"/>
      <c r="H246" s="487"/>
      <c r="I246" s="486"/>
      <c r="J246" s="486"/>
      <c r="K246" s="486"/>
      <c r="L246" s="487"/>
      <c r="M246" s="487"/>
      <c r="N246" s="487"/>
      <c r="O246" s="1"/>
      <c r="P246" s="1"/>
      <c r="Q246" s="1"/>
      <c r="R246" s="1"/>
      <c r="S246" s="1"/>
      <c r="T246" s="1"/>
    </row>
    <row r="247" spans="4:20" ht="12.75" customHeight="1" thickBot="1">
      <c r="D247" s="489">
        <v>2000</v>
      </c>
      <c r="E247" s="491"/>
      <c r="F247" s="491">
        <v>100.33671647999999</v>
      </c>
      <c r="G247" s="492"/>
      <c r="H247" s="492"/>
      <c r="I247" s="491"/>
      <c r="J247" s="491"/>
      <c r="K247" s="491"/>
      <c r="L247" s="492"/>
      <c r="M247" s="492"/>
      <c r="N247" s="492"/>
      <c r="O247" s="1"/>
      <c r="P247" s="1"/>
      <c r="Q247" s="1"/>
      <c r="R247" s="1"/>
      <c r="S247" s="1"/>
      <c r="T247" s="1"/>
    </row>
    <row r="248" spans="4:20" ht="12.75" customHeight="1">
      <c r="D248" s="456"/>
      <c r="E248" s="1"/>
      <c r="F248" s="1"/>
      <c r="G248" s="1"/>
      <c r="H248" s="1"/>
      <c r="I248" s="1"/>
      <c r="J248" s="1"/>
      <c r="K248" s="1"/>
      <c r="L248" s="1"/>
      <c r="M248" s="1"/>
      <c r="N248" s="1"/>
      <c r="O248" s="1"/>
      <c r="P248" s="1"/>
      <c r="Q248" s="1"/>
      <c r="R248" s="1"/>
      <c r="S248" s="1"/>
      <c r="T248" s="1"/>
    </row>
    <row r="249" spans="4:20" ht="12.75" customHeight="1">
      <c r="D249" s="481" t="s">
        <v>427</v>
      </c>
      <c r="E249" s="1"/>
      <c r="F249" s="1"/>
      <c r="G249" s="1"/>
      <c r="H249" s="1"/>
      <c r="I249" s="1"/>
      <c r="J249" s="1"/>
      <c r="K249" s="1"/>
      <c r="L249" s="1"/>
      <c r="M249" s="1"/>
      <c r="N249" s="1"/>
      <c r="O249" s="1"/>
      <c r="P249" s="1"/>
      <c r="Q249" s="1"/>
      <c r="R249" s="1"/>
      <c r="S249" s="1"/>
      <c r="T249" s="1"/>
    </row>
    <row r="250" spans="4:20" ht="12.75" customHeight="1">
      <c r="D250" s="481"/>
      <c r="E250" s="1"/>
      <c r="F250" s="1"/>
      <c r="G250" s="1"/>
      <c r="H250" s="1"/>
      <c r="I250" s="1"/>
      <c r="J250" s="1"/>
      <c r="K250" s="1"/>
      <c r="L250" s="1"/>
      <c r="M250" s="1"/>
      <c r="N250" s="1"/>
      <c r="O250" s="1"/>
      <c r="P250" s="1"/>
      <c r="Q250" s="1"/>
      <c r="R250" s="1"/>
      <c r="S250" s="1"/>
      <c r="T250" s="1"/>
    </row>
    <row r="251" spans="4:20" ht="12.75" customHeight="1">
      <c r="D251" s="481" t="s">
        <v>428</v>
      </c>
      <c r="E251" s="1"/>
      <c r="F251" s="1"/>
      <c r="G251" s="1"/>
      <c r="H251" s="1"/>
      <c r="I251" s="1"/>
      <c r="J251" s="1"/>
      <c r="K251" s="1"/>
      <c r="L251" s="1"/>
      <c r="M251" s="1"/>
      <c r="N251" s="1"/>
      <c r="O251" s="1"/>
      <c r="P251" s="1"/>
      <c r="Q251" s="1"/>
      <c r="R251" s="1"/>
      <c r="S251" s="1"/>
      <c r="T251" s="1"/>
    </row>
    <row r="252" spans="4:20" ht="12.75" customHeight="1">
      <c r="D252" s="481"/>
      <c r="E252" s="1"/>
      <c r="F252" s="1"/>
      <c r="G252" s="1"/>
      <c r="H252" s="1"/>
      <c r="I252" s="1"/>
      <c r="J252" s="1"/>
      <c r="K252" s="1"/>
      <c r="L252" s="1"/>
      <c r="M252" s="1"/>
      <c r="N252" s="1"/>
      <c r="O252" s="1"/>
      <c r="P252" s="1"/>
      <c r="Q252" s="1"/>
      <c r="R252" s="1"/>
      <c r="S252" s="1"/>
      <c r="T252" s="1"/>
    </row>
    <row r="253" spans="4:20" ht="12.75" customHeight="1">
      <c r="D253" s="481"/>
      <c r="E253" s="1"/>
      <c r="F253" s="1"/>
      <c r="G253" s="1"/>
      <c r="H253" s="1"/>
      <c r="I253" s="1"/>
      <c r="J253" s="1"/>
      <c r="K253" s="1"/>
      <c r="L253" s="1"/>
      <c r="M253" s="1"/>
      <c r="N253" s="1"/>
      <c r="O253" s="1"/>
      <c r="P253" s="1"/>
      <c r="Q253" s="1"/>
      <c r="R253" s="1"/>
      <c r="S253" s="1"/>
      <c r="T253" s="1"/>
    </row>
    <row r="254" spans="4:20" ht="12.75" customHeight="1">
      <c r="D254" s="494"/>
      <c r="E254" s="1"/>
      <c r="F254" s="1"/>
      <c r="G254" s="1"/>
      <c r="H254" s="1"/>
      <c r="I254" s="1"/>
      <c r="J254" s="1"/>
      <c r="K254" s="1"/>
      <c r="L254" s="1"/>
      <c r="M254" s="1"/>
      <c r="N254" s="1"/>
      <c r="O254" s="1"/>
      <c r="P254" s="1"/>
      <c r="Q254" s="1"/>
      <c r="R254" s="1"/>
      <c r="S254" s="1"/>
      <c r="T254" s="1"/>
    </row>
    <row r="255" spans="4:20" ht="12.75" customHeight="1">
      <c r="D255" s="481"/>
      <c r="E255" s="1"/>
      <c r="F255" s="1"/>
      <c r="G255" s="1"/>
      <c r="H255" s="1"/>
      <c r="I255" s="1"/>
      <c r="J255" s="1"/>
      <c r="K255" s="1"/>
      <c r="L255" s="1"/>
      <c r="M255" s="1"/>
      <c r="N255" s="1"/>
      <c r="O255" s="1"/>
      <c r="P255" s="1"/>
      <c r="Q255" s="1"/>
      <c r="R255" s="1"/>
      <c r="S255" s="1"/>
      <c r="T255" s="1"/>
    </row>
    <row r="256" spans="4:20" ht="12.75" customHeight="1">
      <c r="D256" s="481"/>
      <c r="E256" s="1"/>
      <c r="F256" s="1"/>
      <c r="G256" s="1"/>
      <c r="H256" s="1"/>
      <c r="I256" s="1"/>
      <c r="J256" s="1"/>
      <c r="K256" s="1"/>
      <c r="L256" s="1"/>
      <c r="M256" s="1"/>
      <c r="N256" s="1"/>
      <c r="O256" s="1"/>
      <c r="P256" s="1"/>
      <c r="Q256" s="1"/>
      <c r="R256" s="1"/>
      <c r="S256" s="1"/>
      <c r="T256" s="1"/>
    </row>
    <row r="257" spans="4:20" ht="12.75" customHeight="1">
      <c r="D257" s="481"/>
      <c r="E257" s="1"/>
      <c r="F257" s="1"/>
      <c r="G257" s="1"/>
      <c r="H257" s="1"/>
      <c r="I257" s="1"/>
      <c r="J257" s="1"/>
      <c r="K257" s="1"/>
      <c r="L257" s="1"/>
      <c r="M257" s="1"/>
      <c r="N257" s="1"/>
      <c r="O257" s="1"/>
      <c r="P257" s="1"/>
      <c r="Q257" s="1"/>
      <c r="R257" s="1"/>
      <c r="S257" s="1"/>
      <c r="T257" s="1"/>
    </row>
    <row r="258" spans="4:20" ht="12.75" customHeight="1">
      <c r="D258" s="481" t="s">
        <v>429</v>
      </c>
      <c r="E258" s="1"/>
      <c r="F258" s="1"/>
      <c r="G258" s="1"/>
      <c r="H258" s="1"/>
      <c r="I258" s="1"/>
      <c r="J258" s="1"/>
      <c r="K258" s="1"/>
      <c r="L258" s="1"/>
      <c r="M258" s="1"/>
      <c r="N258" s="1"/>
      <c r="O258" s="1"/>
      <c r="P258" s="1"/>
      <c r="Q258" s="1"/>
      <c r="R258" s="1"/>
      <c r="S258" s="1"/>
      <c r="T258" s="1"/>
    </row>
    <row r="259" spans="4:20" ht="12.75" customHeight="1">
      <c r="D259" s="481"/>
      <c r="E259" s="1"/>
      <c r="F259" s="1"/>
      <c r="G259" s="1"/>
      <c r="H259" s="1"/>
      <c r="I259" s="1"/>
      <c r="J259" s="1"/>
      <c r="K259" s="1"/>
      <c r="L259" s="1"/>
      <c r="M259" s="1"/>
      <c r="N259" s="1"/>
      <c r="O259" s="1"/>
      <c r="P259" s="1"/>
      <c r="Q259" s="1"/>
      <c r="R259" s="1"/>
      <c r="S259" s="1"/>
      <c r="T259" s="1"/>
    </row>
    <row r="260" spans="4:20" ht="12.75" customHeight="1">
      <c r="D260" s="503" t="s">
        <v>430</v>
      </c>
      <c r="E260" s="503"/>
      <c r="F260" s="503"/>
      <c r="G260" s="503"/>
      <c r="H260" s="503"/>
      <c r="I260" s="503"/>
      <c r="J260" s="503"/>
      <c r="K260" s="503"/>
      <c r="L260" s="503"/>
      <c r="M260" s="503"/>
      <c r="N260" s="503"/>
      <c r="O260" s="1"/>
      <c r="P260" s="1"/>
      <c r="Q260" s="1"/>
      <c r="R260" s="1"/>
      <c r="S260" s="1"/>
      <c r="T260" s="1"/>
    </row>
    <row r="261" spans="4:20" ht="12.75" customHeight="1">
      <c r="D261" s="481"/>
      <c r="E261" s="1"/>
      <c r="F261" s="1"/>
      <c r="G261" s="1"/>
      <c r="H261" s="1"/>
      <c r="I261" s="1"/>
      <c r="J261" s="1"/>
      <c r="K261" s="1"/>
      <c r="L261" s="1"/>
      <c r="M261" s="1"/>
      <c r="N261" s="1"/>
      <c r="O261" s="1"/>
      <c r="P261" s="1"/>
      <c r="Q261" s="1"/>
      <c r="R261" s="1"/>
      <c r="S261" s="1"/>
      <c r="T261" s="1"/>
    </row>
    <row r="262" spans="4:20" ht="36" customHeight="1">
      <c r="D262" s="504" t="s">
        <v>431</v>
      </c>
      <c r="E262" s="504"/>
      <c r="F262" s="504"/>
      <c r="G262" s="504"/>
      <c r="H262" s="504"/>
      <c r="I262" s="504"/>
      <c r="J262" s="504"/>
      <c r="K262" s="504"/>
      <c r="L262" s="504"/>
      <c r="M262" s="504"/>
      <c r="N262" s="504"/>
      <c r="O262" s="1"/>
      <c r="P262" s="1"/>
      <c r="Q262" s="1"/>
      <c r="R262" s="1"/>
      <c r="S262" s="1"/>
      <c r="T262" s="1"/>
    </row>
    <row r="263" spans="4:20" ht="12.75" customHeight="1">
      <c r="D263" s="490"/>
      <c r="E263" s="493"/>
      <c r="F263" s="493"/>
      <c r="G263" s="493"/>
      <c r="H263" s="493"/>
      <c r="I263" s="493"/>
      <c r="J263" s="493"/>
      <c r="K263" s="493"/>
      <c r="L263" s="493"/>
      <c r="M263" s="493"/>
      <c r="N263" s="493"/>
      <c r="O263" s="1"/>
      <c r="P263" s="1"/>
      <c r="Q263" s="1"/>
      <c r="R263" s="1"/>
      <c r="S263" s="1"/>
      <c r="T263" s="1"/>
    </row>
    <row r="264" spans="4:20" ht="36" customHeight="1">
      <c r="D264" s="504" t="s">
        <v>432</v>
      </c>
      <c r="E264" s="504"/>
      <c r="F264" s="504"/>
      <c r="G264" s="504"/>
      <c r="H264" s="504"/>
      <c r="I264" s="504"/>
      <c r="J264" s="504"/>
      <c r="K264" s="504"/>
      <c r="L264" s="504"/>
      <c r="M264" s="504"/>
      <c r="N264" s="504"/>
      <c r="O264" s="1"/>
      <c r="P264" s="1"/>
      <c r="Q264" s="1"/>
      <c r="R264" s="1"/>
      <c r="S264" s="1"/>
      <c r="T264" s="1"/>
    </row>
    <row r="265" spans="4:20" ht="12.75" customHeight="1">
      <c r="D265" s="490"/>
      <c r="E265" s="493"/>
      <c r="F265" s="493"/>
      <c r="G265" s="493"/>
      <c r="H265" s="493"/>
      <c r="I265" s="493"/>
      <c r="J265" s="493"/>
      <c r="K265" s="493"/>
      <c r="L265" s="493"/>
      <c r="M265" s="493"/>
      <c r="N265" s="493"/>
      <c r="O265" s="1"/>
      <c r="P265" s="1"/>
      <c r="Q265" s="1"/>
      <c r="R265" s="1"/>
      <c r="S265" s="1"/>
      <c r="T265" s="1"/>
    </row>
    <row r="266" spans="4:20" ht="36" customHeight="1">
      <c r="D266" s="504" t="s">
        <v>433</v>
      </c>
      <c r="E266" s="504"/>
      <c r="F266" s="504"/>
      <c r="G266" s="504"/>
      <c r="H266" s="504"/>
      <c r="I266" s="504"/>
      <c r="J266" s="504"/>
      <c r="K266" s="504"/>
      <c r="L266" s="504"/>
      <c r="M266" s="504"/>
      <c r="N266" s="504"/>
      <c r="O266" s="1"/>
      <c r="P266" s="1"/>
      <c r="Q266" s="1"/>
      <c r="R266" s="1"/>
      <c r="S266" s="1"/>
      <c r="T266" s="1"/>
    </row>
    <row r="267" spans="4:20" ht="12.75" customHeight="1">
      <c r="D267" s="490"/>
      <c r="E267" s="493"/>
      <c r="F267" s="493"/>
      <c r="G267" s="493"/>
      <c r="H267" s="493"/>
      <c r="I267" s="493"/>
      <c r="J267" s="493"/>
      <c r="K267" s="493"/>
      <c r="L267" s="493"/>
      <c r="M267" s="493"/>
      <c r="N267" s="493"/>
      <c r="O267" s="1"/>
      <c r="P267" s="1"/>
      <c r="Q267" s="1"/>
      <c r="R267" s="1"/>
      <c r="S267" s="1"/>
      <c r="T267" s="1"/>
    </row>
    <row r="268" spans="4:20" ht="36" customHeight="1">
      <c r="D268" s="504" t="s">
        <v>434</v>
      </c>
      <c r="E268" s="504"/>
      <c r="F268" s="504"/>
      <c r="G268" s="504"/>
      <c r="H268" s="504"/>
      <c r="I268" s="504"/>
      <c r="J268" s="504"/>
      <c r="K268" s="504"/>
      <c r="L268" s="504"/>
      <c r="M268" s="504"/>
      <c r="N268" s="504"/>
      <c r="O268" s="1"/>
      <c r="P268" s="1"/>
      <c r="Q268" s="1"/>
      <c r="R268" s="1"/>
      <c r="S268" s="1"/>
      <c r="T268" s="1"/>
    </row>
    <row r="269" spans="4:20" ht="12.75" customHeight="1">
      <c r="D269" s="490"/>
      <c r="E269" s="493"/>
      <c r="F269" s="493"/>
      <c r="G269" s="493"/>
      <c r="H269" s="493"/>
      <c r="I269" s="493"/>
      <c r="J269" s="493"/>
      <c r="K269" s="493"/>
      <c r="L269" s="493"/>
      <c r="M269" s="493"/>
      <c r="N269" s="493"/>
      <c r="O269" s="1"/>
      <c r="P269" s="1"/>
      <c r="Q269" s="1"/>
      <c r="R269" s="1"/>
      <c r="S269" s="1"/>
      <c r="T269" s="1"/>
    </row>
    <row r="270" spans="4:20" ht="36" customHeight="1">
      <c r="D270" s="504" t="s">
        <v>435</v>
      </c>
      <c r="E270" s="504"/>
      <c r="F270" s="504"/>
      <c r="G270" s="504"/>
      <c r="H270" s="504"/>
      <c r="I270" s="504"/>
      <c r="J270" s="504"/>
      <c r="K270" s="504"/>
      <c r="L270" s="504"/>
      <c r="M270" s="504"/>
      <c r="N270" s="504"/>
      <c r="O270" s="1"/>
      <c r="P270" s="1"/>
      <c r="Q270" s="1"/>
      <c r="R270" s="1"/>
      <c r="S270" s="1"/>
      <c r="T270" s="1"/>
    </row>
    <row r="271" spans="4:20" ht="12.75" customHeight="1">
      <c r="D271" s="490"/>
      <c r="E271" s="493"/>
      <c r="F271" s="493"/>
      <c r="G271" s="493"/>
      <c r="H271" s="493"/>
      <c r="I271" s="493"/>
      <c r="J271" s="493"/>
      <c r="K271" s="493"/>
      <c r="L271" s="493"/>
      <c r="M271" s="493"/>
      <c r="N271" s="493"/>
      <c r="O271" s="1"/>
      <c r="P271" s="1"/>
      <c r="Q271" s="1"/>
      <c r="R271" s="1"/>
      <c r="S271" s="1"/>
      <c r="T271" s="1"/>
    </row>
    <row r="272" spans="4:20" ht="36" customHeight="1">
      <c r="D272" s="504" t="s">
        <v>436</v>
      </c>
      <c r="E272" s="504"/>
      <c r="F272" s="504"/>
      <c r="G272" s="504"/>
      <c r="H272" s="504"/>
      <c r="I272" s="504"/>
      <c r="J272" s="504"/>
      <c r="K272" s="504"/>
      <c r="L272" s="504"/>
      <c r="M272" s="504"/>
      <c r="N272" s="504"/>
      <c r="O272" s="1"/>
      <c r="P272" s="1"/>
      <c r="Q272" s="1"/>
      <c r="R272" s="1"/>
      <c r="S272" s="1"/>
      <c r="T272" s="1"/>
    </row>
    <row r="273" spans="4:20" ht="12.75" customHeight="1">
      <c r="D273" s="456"/>
      <c r="E273" s="1"/>
      <c r="F273" s="1"/>
      <c r="G273" s="1"/>
      <c r="H273" s="1"/>
      <c r="I273" s="1"/>
      <c r="J273" s="1"/>
      <c r="K273" s="1"/>
      <c r="L273" s="1"/>
      <c r="M273" s="1"/>
      <c r="N273" s="1"/>
      <c r="O273" s="1"/>
      <c r="P273" s="1"/>
      <c r="Q273" s="1"/>
      <c r="R273" s="1"/>
      <c r="S273" s="1"/>
      <c r="T273" s="1"/>
    </row>
    <row r="274" spans="4:15" ht="15.75" customHeight="1">
      <c r="D274" s="456" t="s">
        <v>194</v>
      </c>
      <c r="L274" s="544" t="s">
        <v>439</v>
      </c>
      <c r="M274" s="544"/>
      <c r="N274" s="544"/>
      <c r="O274" s="117"/>
    </row>
    <row r="275" spans="2:17" ht="15.75">
      <c r="B275" s="541" t="s">
        <v>256</v>
      </c>
      <c r="C275" s="541"/>
      <c r="D275" s="541"/>
      <c r="E275" s="112"/>
      <c r="F275" s="112"/>
      <c r="G275" s="112"/>
      <c r="H275" s="125"/>
      <c r="I275" s="125"/>
      <c r="J275" s="540" t="s">
        <v>197</v>
      </c>
      <c r="K275" s="540"/>
      <c r="L275" s="540"/>
      <c r="M275" s="540"/>
      <c r="N275" s="540"/>
      <c r="O275" s="126"/>
      <c r="P275" s="126"/>
      <c r="Q275" s="126"/>
    </row>
  </sheetData>
  <mergeCells count="103">
    <mergeCell ref="D272:N272"/>
    <mergeCell ref="L274:N274"/>
    <mergeCell ref="D264:N264"/>
    <mergeCell ref="D266:N266"/>
    <mergeCell ref="D268:N268"/>
    <mergeCell ref="D270:N270"/>
    <mergeCell ref="M235:M236"/>
    <mergeCell ref="N235:N236"/>
    <mergeCell ref="D260:N260"/>
    <mergeCell ref="D262:N262"/>
    <mergeCell ref="I235:I236"/>
    <mergeCell ref="J235:J236"/>
    <mergeCell ref="K235:K236"/>
    <mergeCell ref="L235:L236"/>
    <mergeCell ref="D231:N232"/>
    <mergeCell ref="E234:F234"/>
    <mergeCell ref="G234:H234"/>
    <mergeCell ref="I234:K234"/>
    <mergeCell ref="L234:N234"/>
    <mergeCell ref="M4:N4"/>
    <mergeCell ref="D102:N104"/>
    <mergeCell ref="D44:N44"/>
    <mergeCell ref="D110:N111"/>
    <mergeCell ref="D105:N106"/>
    <mergeCell ref="L108:N108"/>
    <mergeCell ref="D48:N48"/>
    <mergeCell ref="D100:N101"/>
    <mergeCell ref="H84:I84"/>
    <mergeCell ref="L47:M47"/>
    <mergeCell ref="G124:H124"/>
    <mergeCell ref="J124:K124"/>
    <mergeCell ref="E133:M133"/>
    <mergeCell ref="L159:N159"/>
    <mergeCell ref="D120:N121"/>
    <mergeCell ref="M124:N124"/>
    <mergeCell ref="D115:N116"/>
    <mergeCell ref="D174:N175"/>
    <mergeCell ref="M128:N128"/>
    <mergeCell ref="M129:N129"/>
    <mergeCell ref="M130:N130"/>
    <mergeCell ref="M131:N131"/>
    <mergeCell ref="D137:N137"/>
    <mergeCell ref="D141:N141"/>
    <mergeCell ref="L213:N213"/>
    <mergeCell ref="D176:N177"/>
    <mergeCell ref="E143:G143"/>
    <mergeCell ref="I143:J143"/>
    <mergeCell ref="L143:M143"/>
    <mergeCell ref="E163:E164"/>
    <mergeCell ref="D161:N161"/>
    <mergeCell ref="E183:E184"/>
    <mergeCell ref="L227:N227"/>
    <mergeCell ref="L219:M219"/>
    <mergeCell ref="L221:M221"/>
    <mergeCell ref="L222:M222"/>
    <mergeCell ref="L223:M223"/>
    <mergeCell ref="L224:M224"/>
    <mergeCell ref="F219:G219"/>
    <mergeCell ref="H219:I219"/>
    <mergeCell ref="J219:K219"/>
    <mergeCell ref="G183:H183"/>
    <mergeCell ref="J183:K183"/>
    <mergeCell ref="G203:H203"/>
    <mergeCell ref="D200:N201"/>
    <mergeCell ref="D215:N216"/>
    <mergeCell ref="D193:N194"/>
    <mergeCell ref="D195:N196"/>
    <mergeCell ref="H223:I223"/>
    <mergeCell ref="H224:I224"/>
    <mergeCell ref="F221:G221"/>
    <mergeCell ref="H221:I221"/>
    <mergeCell ref="F222:G222"/>
    <mergeCell ref="H222:I222"/>
    <mergeCell ref="B6:N6"/>
    <mergeCell ref="D17:N18"/>
    <mergeCell ref="D22:N24"/>
    <mergeCell ref="D28:N30"/>
    <mergeCell ref="D34:N34"/>
    <mergeCell ref="D38:N40"/>
    <mergeCell ref="L26:N26"/>
    <mergeCell ref="L15:N15"/>
    <mergeCell ref="L20:N20"/>
    <mergeCell ref="L32:N32"/>
    <mergeCell ref="J224:K224"/>
    <mergeCell ref="L118:N118"/>
    <mergeCell ref="L135:N135"/>
    <mergeCell ref="L50:N50"/>
    <mergeCell ref="L113:N113"/>
    <mergeCell ref="L139:N139"/>
    <mergeCell ref="J222:K222"/>
    <mergeCell ref="J221:K221"/>
    <mergeCell ref="L179:N179"/>
    <mergeCell ref="L198:N198"/>
    <mergeCell ref="J275:N275"/>
    <mergeCell ref="L36:N36"/>
    <mergeCell ref="L42:N42"/>
    <mergeCell ref="L46:N46"/>
    <mergeCell ref="D45:L45"/>
    <mergeCell ref="L77:N77"/>
    <mergeCell ref="B275:D275"/>
    <mergeCell ref="J223:K223"/>
    <mergeCell ref="F223:G223"/>
    <mergeCell ref="F224:G224"/>
  </mergeCells>
  <hyperlinks>
    <hyperlink ref="M4" location="Índice!B6" display="Volver"/>
    <hyperlink ref="L118:N118" location="Rta_4.12!B6" display="Ir a respuesta 4.12"/>
    <hyperlink ref="L135:N135" location="Rta_4.13!B6" display="Ir a respuesta 4.13"/>
    <hyperlink ref="L139:N139" location="Rta_4.14!B6" display="Ir a respuesta 4.14"/>
    <hyperlink ref="L159:N159" location="Rta_4.15!B6" display="Ir a respuesta 4.15"/>
    <hyperlink ref="L179:N179" location="Rta4.16!B6" display="Ir a respuesta 4.16"/>
    <hyperlink ref="L198:N198" location="Rta4.17!B6" display="Ir a respuesta 4.17"/>
    <hyperlink ref="L213:N213" location="Rta_4.18!B6" display="Ir a respuesta 4.18"/>
    <hyperlink ref="L227:N227" location="Rta_4.19!B6" display="Ir a respuesta 4.19"/>
    <hyperlink ref="L15:N15" location="Rta_4.1!B6" display="Ir a respuesta 4.1"/>
    <hyperlink ref="L20:N20" location="Rta_4.2!B6" display="Ir a respuesta 4.2"/>
    <hyperlink ref="L26:N26" location="Rta_4.3!B6" display="Ir a respuesta 4.3"/>
    <hyperlink ref="L32:N32" location="Rta_4.4!B6" display="Ir a respuesta 4.4"/>
    <hyperlink ref="L46:N46" location="Rta_4.7!B6" display="Ir a respuesta 4.7"/>
    <hyperlink ref="L50:N50" location="Rta_4.8!B6" display="Ir a respuesta 4.8"/>
    <hyperlink ref="L77:N77" location="Rta_4.9!B6" display="Ir a respuesta 4.9"/>
    <hyperlink ref="L108:N108" location="Rta_4.10!B6" display="Ir a respuesta 4.10"/>
    <hyperlink ref="L113:N113" location="Rta_4.11!B6" display="Ir a respuesta 4.11"/>
    <hyperlink ref="L36:N36" location="Rta_4.5!B6" display="Ir a respuesta 4.5"/>
    <hyperlink ref="L42:N42" location="Rta_4.6!B6" display="Ir a respuesta 4.6"/>
    <hyperlink ref="D15" location="Índice!B6" display="Volver"/>
    <hyperlink ref="D20" location="Índice!B6" display="Volver"/>
    <hyperlink ref="D26" location="Índice!B6" display="Volver"/>
    <hyperlink ref="D32" location="Índice!B6" display="Volver"/>
    <hyperlink ref="D36" location="Índice!B6" display="Volver"/>
    <hyperlink ref="D42" location="Índice!B6" display="Volver"/>
    <hyperlink ref="D46" location="Índice!B6" display="Volver"/>
    <hyperlink ref="D50" location="Índice!B6" display="Volver"/>
    <hyperlink ref="D77" location="Índice!B6" display="Volver"/>
    <hyperlink ref="D108" location="Índice!B6" display="Volver"/>
    <hyperlink ref="D113" location="Índice!B6" display="Volver"/>
    <hyperlink ref="D118" location="Índice!B6" display="Volver"/>
    <hyperlink ref="D135" location="Índice!B6" display="Volver"/>
    <hyperlink ref="D139" location="Índice!B6" display="Volver"/>
    <hyperlink ref="D159" location="Índice!B6" display="Volver"/>
    <hyperlink ref="D179" location="Índice!B6" display="Volver"/>
    <hyperlink ref="D198" location="Índice!B6" display="Volver"/>
    <hyperlink ref="D213" location="Índice!B6" display="Volver"/>
    <hyperlink ref="D227" location="Índice!B6" display="Volver"/>
    <hyperlink ref="D274" location="Índice!B6" display="Volver"/>
    <hyperlink ref="L274:N274" location="Rta_4.20!B6" display="Ir a respuesta 4.20"/>
  </hyperlinks>
  <printOptions horizontalCentered="1" verticalCentered="1"/>
  <pageMargins left="0.75" right="0.75" top="1" bottom="1" header="0.5" footer="0.5"/>
  <pageSetup fitToHeight="0" fitToWidth="1" horizontalDpi="600" verticalDpi="600" orientation="landscape" scale="75" r:id="rId3"/>
  <headerFooter alignWithMargins="0">
    <oddFooter>&amp;R&amp;A</oddFooter>
  </headerFooter>
  <rowBreaks count="7" manualBreakCount="7">
    <brk id="78" max="14" man="1"/>
    <brk id="114" max="14" man="1"/>
    <brk id="140" max="14" man="1"/>
    <brk id="160" max="14" man="1"/>
    <brk id="180" max="14" man="1"/>
    <brk id="213" max="14" man="1"/>
    <brk id="245" max="14" man="1"/>
  </rowBreaks>
  <legacyDrawing r:id="rId2"/>
  <oleObjects>
    <oleObject progId="Equation.3" shapeId="624463" r:id="rId1"/>
  </oleObjects>
</worksheet>
</file>

<file path=xl/worksheets/sheet20.xml><?xml version="1.0" encoding="utf-8"?>
<worksheet xmlns="http://schemas.openxmlformats.org/spreadsheetml/2006/main" xmlns:r="http://schemas.openxmlformats.org/officeDocument/2006/relationships">
  <sheetPr codeName="Sheet19"/>
  <dimension ref="B2:S40"/>
  <sheetViews>
    <sheetView showGridLines="0" view="pageBreakPreview" zoomScale="80" zoomScaleSheetLayoutView="80" workbookViewId="0" topLeftCell="A1">
      <selection activeCell="A1" sqref="A1"/>
    </sheetView>
  </sheetViews>
  <sheetFormatPr defaultColWidth="9.140625" defaultRowHeight="12.75"/>
  <cols>
    <col min="1" max="2" width="8.8515625" style="1" customWidth="1"/>
    <col min="3" max="3" width="20.28125" style="1" customWidth="1"/>
    <col min="4" max="4" width="10.140625" style="1" customWidth="1"/>
    <col min="5" max="5" width="7.57421875" style="9" customWidth="1"/>
    <col min="6" max="6" width="11.00390625" style="1" customWidth="1"/>
    <col min="7" max="7" width="10.8515625" style="1" customWidth="1"/>
    <col min="8" max="8" width="11.00390625" style="1" customWidth="1"/>
    <col min="9" max="9" width="19.8515625" style="1" customWidth="1"/>
    <col min="10" max="10" width="9.8515625" style="1" customWidth="1"/>
    <col min="11" max="11" width="9.140625" style="1" customWidth="1"/>
    <col min="12" max="12" width="14.57421875" style="1" customWidth="1"/>
    <col min="13" max="13" width="8.7109375" style="1" customWidth="1"/>
    <col min="14" max="14" width="5.7109375" style="1" customWidth="1"/>
    <col min="15" max="15" width="8.7109375" style="1" customWidth="1"/>
    <col min="16" max="16" width="10.8515625" style="1" customWidth="1"/>
    <col min="17" max="17" width="11.7109375" style="1" customWidth="1"/>
    <col min="18" max="18" width="19.7109375" style="1" customWidth="1"/>
    <col min="19" max="16384" width="9.140625" style="1" customWidth="1"/>
  </cols>
  <sheetData>
    <row r="2" spans="2:10" ht="12.75">
      <c r="B2" s="107"/>
      <c r="C2" s="107"/>
      <c r="D2" s="514" t="s">
        <v>195</v>
      </c>
      <c r="E2" s="514"/>
      <c r="F2" s="514"/>
      <c r="G2" s="514"/>
      <c r="H2" s="514"/>
      <c r="I2" s="514"/>
      <c r="J2" s="514"/>
    </row>
    <row r="3" spans="2:10" ht="12.75">
      <c r="B3" s="107"/>
      <c r="C3" s="107"/>
      <c r="D3" s="107"/>
      <c r="E3" s="449"/>
      <c r="F3" s="100"/>
      <c r="G3" s="100"/>
      <c r="H3" s="100"/>
      <c r="I3" s="100"/>
      <c r="J3" s="100"/>
    </row>
    <row r="4" spans="2:11" ht="12.75">
      <c r="B4" s="513" t="s">
        <v>396</v>
      </c>
      <c r="C4" s="513"/>
      <c r="D4" s="107"/>
      <c r="E4" s="449"/>
      <c r="F4" s="100"/>
      <c r="G4" s="100"/>
      <c r="H4" s="100"/>
      <c r="I4" s="538" t="s">
        <v>194</v>
      </c>
      <c r="J4" s="538"/>
      <c r="K4" s="105"/>
    </row>
    <row r="5" spans="2:10" ht="12.75">
      <c r="B5" s="107"/>
      <c r="C5" s="107"/>
      <c r="D5" s="107"/>
      <c r="E5" s="449"/>
      <c r="F5" s="107"/>
      <c r="G5" s="107"/>
      <c r="H5" s="107"/>
      <c r="I5" s="107"/>
      <c r="J5" s="107"/>
    </row>
    <row r="6" spans="2:10" ht="18.75">
      <c r="B6" s="543" t="s">
        <v>196</v>
      </c>
      <c r="C6" s="543"/>
      <c r="D6" s="543"/>
      <c r="E6" s="543"/>
      <c r="F6" s="543"/>
      <c r="G6" s="543"/>
      <c r="H6" s="543"/>
      <c r="I6" s="543"/>
      <c r="J6" s="543"/>
    </row>
    <row r="8" ht="15.75">
      <c r="B8" s="6" t="s">
        <v>452</v>
      </c>
    </row>
    <row r="9" spans="3:19" ht="13.5" thickBot="1">
      <c r="C9" s="68"/>
      <c r="D9" s="68"/>
      <c r="E9" s="167"/>
      <c r="F9" s="68"/>
      <c r="G9" s="68"/>
      <c r="H9" s="68"/>
      <c r="I9" s="68"/>
      <c r="J9" s="7"/>
      <c r="L9" s="7"/>
      <c r="M9" s="7"/>
      <c r="N9" s="7"/>
      <c r="O9" s="7"/>
      <c r="P9" s="7"/>
      <c r="Q9" s="7"/>
      <c r="R9" s="7"/>
      <c r="S9" s="7"/>
    </row>
    <row r="10" spans="3:19" ht="12.75" customHeight="1">
      <c r="C10" s="528" t="s">
        <v>128</v>
      </c>
      <c r="D10" s="602" t="s">
        <v>512</v>
      </c>
      <c r="E10" s="602"/>
      <c r="F10" s="602"/>
      <c r="G10" s="602"/>
      <c r="H10" s="528" t="s">
        <v>515</v>
      </c>
      <c r="I10" s="528" t="s">
        <v>514</v>
      </c>
      <c r="J10" s="74"/>
      <c r="L10" s="601"/>
      <c r="M10" s="601"/>
      <c r="N10" s="601"/>
      <c r="O10" s="601"/>
      <c r="P10" s="74"/>
      <c r="Q10" s="74"/>
      <c r="R10" s="74"/>
      <c r="S10" s="7"/>
    </row>
    <row r="11" spans="3:19" ht="36.75" customHeight="1" thickBot="1">
      <c r="C11" s="523"/>
      <c r="D11" s="523" t="s">
        <v>510</v>
      </c>
      <c r="E11" s="523"/>
      <c r="F11" s="101" t="s">
        <v>186</v>
      </c>
      <c r="G11" s="101" t="s">
        <v>511</v>
      </c>
      <c r="H11" s="523"/>
      <c r="I11" s="523"/>
      <c r="J11" s="74"/>
      <c r="L11" s="601"/>
      <c r="M11" s="601"/>
      <c r="N11" s="601"/>
      <c r="O11" s="601"/>
      <c r="P11" s="74"/>
      <c r="Q11" s="74"/>
      <c r="R11" s="74"/>
      <c r="S11" s="7"/>
    </row>
    <row r="12" spans="3:19" ht="12.75">
      <c r="C12" s="6" t="s">
        <v>48</v>
      </c>
      <c r="D12" s="444" t="s">
        <v>129</v>
      </c>
      <c r="E12" s="332">
        <v>2.49</v>
      </c>
      <c r="F12" s="271">
        <v>1</v>
      </c>
      <c r="G12" s="332">
        <f>E12/F12</f>
        <v>2.49</v>
      </c>
      <c r="H12" s="333">
        <f>G12/$E$12</f>
        <v>1</v>
      </c>
      <c r="I12" s="334">
        <f>H12-1</f>
        <v>0</v>
      </c>
      <c r="J12" s="5"/>
      <c r="L12" s="63"/>
      <c r="M12" s="58"/>
      <c r="N12" s="58"/>
      <c r="O12" s="58"/>
      <c r="P12" s="58"/>
      <c r="Q12" s="58"/>
      <c r="R12" s="58"/>
      <c r="S12" s="7"/>
    </row>
    <row r="13" spans="3:19" ht="12.75">
      <c r="C13" s="125" t="s">
        <v>130</v>
      </c>
      <c r="D13" s="445" t="s">
        <v>131</v>
      </c>
      <c r="E13" s="335" t="s">
        <v>132</v>
      </c>
      <c r="F13" s="274">
        <v>3.205128205128205</v>
      </c>
      <c r="G13" s="335">
        <f aca="true" t="shared" si="0" ref="G13:G36">E13/F13</f>
        <v>0.78</v>
      </c>
      <c r="H13" s="336">
        <f aca="true" t="shared" si="1" ref="H13:H36">G13/$E$12</f>
        <v>0.3132530120481928</v>
      </c>
      <c r="I13" s="337">
        <f aca="true" t="shared" si="2" ref="I13:I36">H13-1</f>
        <v>-0.6867469879518072</v>
      </c>
      <c r="J13" s="41"/>
      <c r="L13" s="63"/>
      <c r="M13" s="23"/>
      <c r="N13" s="58"/>
      <c r="O13" s="67"/>
      <c r="P13" s="23"/>
      <c r="Q13" s="58"/>
      <c r="R13" s="67"/>
      <c r="S13" s="7"/>
    </row>
    <row r="14" spans="3:19" ht="12.75">
      <c r="C14" s="6" t="s">
        <v>133</v>
      </c>
      <c r="D14" s="444" t="s">
        <v>134</v>
      </c>
      <c r="E14" s="332">
        <v>3</v>
      </c>
      <c r="F14" s="271">
        <v>1.8518518518518516</v>
      </c>
      <c r="G14" s="332">
        <f t="shared" si="0"/>
        <v>1.62</v>
      </c>
      <c r="H14" s="333">
        <f>G14/$E$12</f>
        <v>0.6506024096385542</v>
      </c>
      <c r="I14" s="334">
        <f t="shared" si="2"/>
        <v>-0.3493975903614458</v>
      </c>
      <c r="J14" s="41"/>
      <c r="L14" s="63"/>
      <c r="M14" s="23"/>
      <c r="N14" s="58"/>
      <c r="O14" s="67"/>
      <c r="P14" s="23"/>
      <c r="Q14" s="58"/>
      <c r="R14" s="67"/>
      <c r="S14" s="7"/>
    </row>
    <row r="15" spans="3:19" ht="12.75">
      <c r="C15" s="125" t="s">
        <v>135</v>
      </c>
      <c r="D15" s="445" t="s">
        <v>136</v>
      </c>
      <c r="E15" s="335" t="s">
        <v>137</v>
      </c>
      <c r="F15" s="274">
        <v>2.3225806451612905</v>
      </c>
      <c r="G15" s="335">
        <f t="shared" si="0"/>
        <v>1.5499999999999998</v>
      </c>
      <c r="H15" s="336">
        <f t="shared" si="1"/>
        <v>0.6224899598393573</v>
      </c>
      <c r="I15" s="337">
        <f t="shared" si="2"/>
        <v>-0.3775100401606427</v>
      </c>
      <c r="J15" s="41"/>
      <c r="L15" s="63"/>
      <c r="M15" s="23"/>
      <c r="N15" s="58"/>
      <c r="O15" s="67"/>
      <c r="P15" s="23"/>
      <c r="Q15" s="58"/>
      <c r="R15" s="67"/>
      <c r="S15" s="7"/>
    </row>
    <row r="16" spans="3:19" ht="12.75">
      <c r="C16" s="6" t="s">
        <v>138</v>
      </c>
      <c r="D16" s="446" t="s">
        <v>139</v>
      </c>
      <c r="E16" s="332">
        <v>1.99</v>
      </c>
      <c r="F16" s="271">
        <v>0.6909722222222222</v>
      </c>
      <c r="G16" s="332">
        <f t="shared" si="0"/>
        <v>2.88</v>
      </c>
      <c r="H16" s="333">
        <f t="shared" si="1"/>
        <v>1.1566265060240963</v>
      </c>
      <c r="I16" s="334">
        <f t="shared" si="2"/>
        <v>0.15662650602409633</v>
      </c>
      <c r="J16" s="41"/>
      <c r="L16" s="63"/>
      <c r="M16" s="23"/>
      <c r="N16" s="58"/>
      <c r="O16" s="67"/>
      <c r="P16" s="23"/>
      <c r="Q16" s="58"/>
      <c r="R16" s="67"/>
      <c r="S16" s="7"/>
    </row>
    <row r="17" spans="3:19" ht="12.75">
      <c r="C17" s="125" t="s">
        <v>140</v>
      </c>
      <c r="D17" s="445" t="s">
        <v>141</v>
      </c>
      <c r="E17" s="335">
        <v>3.33</v>
      </c>
      <c r="F17" s="274">
        <v>1.570754716981132</v>
      </c>
      <c r="G17" s="335">
        <f t="shared" si="0"/>
        <v>2.12</v>
      </c>
      <c r="H17" s="336">
        <f t="shared" si="1"/>
        <v>0.8514056224899598</v>
      </c>
      <c r="I17" s="337">
        <f t="shared" si="2"/>
        <v>-0.14859437751004023</v>
      </c>
      <c r="J17" s="41"/>
      <c r="L17" s="63"/>
      <c r="M17" s="23"/>
      <c r="N17" s="58"/>
      <c r="O17" s="67"/>
      <c r="P17" s="23"/>
      <c r="Q17" s="58"/>
      <c r="R17" s="67"/>
      <c r="S17" s="7"/>
    </row>
    <row r="18" spans="3:19" ht="12.75">
      <c r="C18" s="6" t="s">
        <v>142</v>
      </c>
      <c r="D18" s="444" t="s">
        <v>131</v>
      </c>
      <c r="E18" s="450" t="s">
        <v>143</v>
      </c>
      <c r="F18" s="271">
        <v>648.1481481481482</v>
      </c>
      <c r="G18" s="332">
        <f t="shared" si="0"/>
        <v>2.16</v>
      </c>
      <c r="H18" s="333">
        <f t="shared" si="1"/>
        <v>0.8674698795180723</v>
      </c>
      <c r="I18" s="334">
        <f t="shared" si="2"/>
        <v>-0.1325301204819277</v>
      </c>
      <c r="J18" s="41"/>
      <c r="L18" s="63"/>
      <c r="M18" s="23"/>
      <c r="N18" s="58"/>
      <c r="O18" s="67"/>
      <c r="P18" s="23"/>
      <c r="Q18" s="58"/>
      <c r="R18" s="67"/>
      <c r="S18" s="7"/>
    </row>
    <row r="19" spans="3:19" ht="12.75">
      <c r="C19" s="125" t="s">
        <v>144</v>
      </c>
      <c r="D19" s="445" t="s">
        <v>145</v>
      </c>
      <c r="E19" s="451">
        <v>10.5</v>
      </c>
      <c r="F19" s="274">
        <v>8.26771653543307</v>
      </c>
      <c r="G19" s="335">
        <f t="shared" si="0"/>
        <v>1.27</v>
      </c>
      <c r="H19" s="336">
        <f t="shared" si="1"/>
        <v>0.5100401606425703</v>
      </c>
      <c r="I19" s="337">
        <f t="shared" si="2"/>
        <v>-0.4899598393574297</v>
      </c>
      <c r="J19" s="41"/>
      <c r="L19" s="63"/>
      <c r="M19" s="23"/>
      <c r="N19" s="58"/>
      <c r="O19" s="67"/>
      <c r="P19" s="23"/>
      <c r="Q19" s="58"/>
      <c r="R19" s="67"/>
      <c r="S19" s="7"/>
    </row>
    <row r="20" spans="3:19" ht="12.75">
      <c r="C20" s="6" t="s">
        <v>47</v>
      </c>
      <c r="D20" s="444" t="s">
        <v>131</v>
      </c>
      <c r="E20" s="450" t="s">
        <v>146</v>
      </c>
      <c r="F20" s="271">
        <v>2261.904761904762</v>
      </c>
      <c r="G20" s="332">
        <f t="shared" si="0"/>
        <v>2.52</v>
      </c>
      <c r="H20" s="333">
        <f t="shared" si="1"/>
        <v>1.0120481927710843</v>
      </c>
      <c r="I20" s="334">
        <f t="shared" si="2"/>
        <v>0.012048192771084265</v>
      </c>
      <c r="J20" s="41"/>
      <c r="L20" s="63"/>
      <c r="M20" s="23"/>
      <c r="N20" s="58"/>
      <c r="O20" s="67"/>
      <c r="P20" s="23"/>
      <c r="Q20" s="58"/>
      <c r="R20" s="67"/>
      <c r="S20" s="7"/>
    </row>
    <row r="21" spans="3:19" ht="12.75">
      <c r="C21" s="125" t="s">
        <v>147</v>
      </c>
      <c r="D21" s="445" t="s">
        <v>148</v>
      </c>
      <c r="E21" s="335">
        <v>875</v>
      </c>
      <c r="F21" s="274">
        <v>351.4056224899598</v>
      </c>
      <c r="G21" s="335">
        <f t="shared" si="0"/>
        <v>2.49</v>
      </c>
      <c r="H21" s="336">
        <f t="shared" si="1"/>
        <v>1</v>
      </c>
      <c r="I21" s="337">
        <f t="shared" si="2"/>
        <v>0</v>
      </c>
      <c r="J21" s="41"/>
      <c r="L21" s="63"/>
      <c r="M21" s="23"/>
      <c r="N21" s="58"/>
      <c r="O21" s="76"/>
      <c r="P21" s="23"/>
      <c r="Q21" s="58"/>
      <c r="R21" s="67"/>
      <c r="S21" s="7"/>
    </row>
    <row r="22" spans="3:19" ht="12.75">
      <c r="C22" s="6" t="s">
        <v>149</v>
      </c>
      <c r="D22" s="444" t="s">
        <v>150</v>
      </c>
      <c r="E22" s="332">
        <v>24.75</v>
      </c>
      <c r="F22" s="271">
        <v>8.361486486486486</v>
      </c>
      <c r="G22" s="332">
        <f t="shared" si="0"/>
        <v>2.9600000000000004</v>
      </c>
      <c r="H22" s="333">
        <f t="shared" si="1"/>
        <v>1.1887550200803214</v>
      </c>
      <c r="I22" s="334">
        <f t="shared" si="2"/>
        <v>0.1887550200803214</v>
      </c>
      <c r="J22" s="41"/>
      <c r="L22" s="63"/>
      <c r="M22" s="23"/>
      <c r="N22" s="58"/>
      <c r="O22" s="67"/>
      <c r="P22" s="23"/>
      <c r="Q22" s="58"/>
      <c r="R22" s="67"/>
      <c r="S22" s="7"/>
    </row>
    <row r="23" spans="3:19" ht="12.75">
      <c r="C23" s="125" t="s">
        <v>151</v>
      </c>
      <c r="D23" s="445" t="s">
        <v>131</v>
      </c>
      <c r="E23" s="335" t="s">
        <v>152</v>
      </c>
      <c r="F23" s="274">
        <v>17.18213058419244</v>
      </c>
      <c r="G23" s="335">
        <f t="shared" si="0"/>
        <v>2.91</v>
      </c>
      <c r="H23" s="336">
        <f t="shared" si="1"/>
        <v>1.1686746987951806</v>
      </c>
      <c r="I23" s="337">
        <f t="shared" si="2"/>
        <v>0.1686746987951806</v>
      </c>
      <c r="J23" s="41"/>
      <c r="L23" s="63"/>
      <c r="M23" s="23"/>
      <c r="N23" s="58"/>
      <c r="O23" s="67"/>
      <c r="P23" s="23"/>
      <c r="Q23" s="58"/>
      <c r="R23" s="67"/>
      <c r="S23" s="7"/>
    </row>
    <row r="24" spans="3:19" ht="12.75">
      <c r="C24" s="6" t="s">
        <v>153</v>
      </c>
      <c r="D24" s="446" t="s">
        <v>154</v>
      </c>
      <c r="E24" s="332">
        <v>2.67</v>
      </c>
      <c r="F24" s="271">
        <v>1.1265822784810127</v>
      </c>
      <c r="G24" s="332">
        <f t="shared" si="0"/>
        <v>2.37</v>
      </c>
      <c r="H24" s="333">
        <f t="shared" si="1"/>
        <v>0.9518072289156626</v>
      </c>
      <c r="I24" s="334">
        <f t="shared" si="2"/>
        <v>-0.048192771084337394</v>
      </c>
      <c r="J24" s="41"/>
      <c r="L24" s="63"/>
      <c r="M24" s="23"/>
      <c r="N24" s="58"/>
      <c r="O24" s="67"/>
      <c r="P24" s="23"/>
      <c r="Q24" s="58"/>
      <c r="R24" s="67"/>
      <c r="S24" s="7"/>
    </row>
    <row r="25" spans="3:19" ht="12.75">
      <c r="C25" s="125" t="s">
        <v>155</v>
      </c>
      <c r="D25" s="445" t="s">
        <v>156</v>
      </c>
      <c r="E25" s="335" t="s">
        <v>157</v>
      </c>
      <c r="F25" s="274">
        <v>7.881773399014779</v>
      </c>
      <c r="G25" s="335">
        <f t="shared" si="0"/>
        <v>2.03</v>
      </c>
      <c r="H25" s="336">
        <f t="shared" si="1"/>
        <v>0.8152610441767066</v>
      </c>
      <c r="I25" s="337">
        <f t="shared" si="2"/>
        <v>-0.18473895582329336</v>
      </c>
      <c r="J25" s="41"/>
      <c r="L25" s="63"/>
      <c r="M25" s="23"/>
      <c r="N25" s="58"/>
      <c r="O25" s="67"/>
      <c r="P25" s="23"/>
      <c r="Q25" s="58"/>
      <c r="R25" s="67"/>
      <c r="S25" s="7"/>
    </row>
    <row r="26" spans="3:19" ht="12.75">
      <c r="C26" s="6" t="s">
        <v>158</v>
      </c>
      <c r="D26" s="444" t="s">
        <v>159</v>
      </c>
      <c r="E26" s="332">
        <v>120</v>
      </c>
      <c r="F26" s="271">
        <v>47.430830039525695</v>
      </c>
      <c r="G26" s="332">
        <f t="shared" si="0"/>
        <v>2.53</v>
      </c>
      <c r="H26" s="333">
        <f t="shared" si="1"/>
        <v>1.0160642570281122</v>
      </c>
      <c r="I26" s="334">
        <f t="shared" si="2"/>
        <v>0.016064257028112205</v>
      </c>
      <c r="J26" s="41"/>
      <c r="L26" s="63"/>
      <c r="M26" s="23"/>
      <c r="N26" s="58"/>
      <c r="O26" s="67"/>
      <c r="P26" s="23"/>
      <c r="Q26" s="58"/>
      <c r="R26" s="67"/>
      <c r="S26" s="7"/>
    </row>
    <row r="27" spans="3:19" ht="12.75">
      <c r="C27" s="125" t="s">
        <v>49</v>
      </c>
      <c r="D27" s="445" t="s">
        <v>160</v>
      </c>
      <c r="E27" s="335">
        <v>262</v>
      </c>
      <c r="F27" s="274">
        <v>130.34825870646767</v>
      </c>
      <c r="G27" s="335">
        <f t="shared" si="0"/>
        <v>2.01</v>
      </c>
      <c r="H27" s="336">
        <f t="shared" si="1"/>
        <v>0.8072289156626504</v>
      </c>
      <c r="I27" s="337">
        <f t="shared" si="2"/>
        <v>-0.19277108433734957</v>
      </c>
      <c r="J27" s="41"/>
      <c r="L27" s="63"/>
      <c r="M27" s="23"/>
      <c r="N27" s="58"/>
      <c r="O27" s="67"/>
      <c r="P27" s="23"/>
      <c r="Q27" s="58"/>
      <c r="R27" s="67"/>
      <c r="S27" s="7"/>
    </row>
    <row r="28" spans="3:19" ht="12.75">
      <c r="C28" s="6" t="s">
        <v>182</v>
      </c>
      <c r="D28" s="444" t="s">
        <v>161</v>
      </c>
      <c r="E28" s="332">
        <v>23</v>
      </c>
      <c r="F28" s="271">
        <v>11.557788944723619</v>
      </c>
      <c r="G28" s="332">
        <f t="shared" si="0"/>
        <v>1.9899999999999998</v>
      </c>
      <c r="H28" s="333">
        <f t="shared" si="1"/>
        <v>0.7991967871485942</v>
      </c>
      <c r="I28" s="334">
        <f t="shared" si="2"/>
        <v>-0.2008032128514058</v>
      </c>
      <c r="J28" s="41"/>
      <c r="L28" s="63"/>
      <c r="M28" s="23"/>
      <c r="N28" s="58"/>
      <c r="O28" s="67"/>
      <c r="P28" s="23"/>
      <c r="Q28" s="58"/>
      <c r="R28" s="67"/>
      <c r="S28" s="7"/>
    </row>
    <row r="29" spans="3:19" ht="12.75">
      <c r="C29" s="125" t="s">
        <v>162</v>
      </c>
      <c r="D29" s="445" t="s">
        <v>131</v>
      </c>
      <c r="E29" s="335" t="s">
        <v>163</v>
      </c>
      <c r="F29" s="274">
        <v>9.240506329113924</v>
      </c>
      <c r="G29" s="335">
        <f t="shared" si="0"/>
        <v>2.37</v>
      </c>
      <c r="H29" s="336">
        <f t="shared" si="1"/>
        <v>0.9518072289156626</v>
      </c>
      <c r="I29" s="337">
        <f t="shared" si="2"/>
        <v>-0.048192771084337394</v>
      </c>
      <c r="J29" s="41"/>
      <c r="L29" s="63"/>
      <c r="M29" s="23"/>
      <c r="N29" s="58"/>
      <c r="O29" s="67"/>
      <c r="P29" s="23"/>
      <c r="Q29" s="58"/>
      <c r="R29" s="67"/>
      <c r="S29" s="7"/>
    </row>
    <row r="30" spans="3:19" ht="12.75">
      <c r="C30" s="6" t="s">
        <v>164</v>
      </c>
      <c r="D30" s="444" t="s">
        <v>165</v>
      </c>
      <c r="E30" s="332" t="s">
        <v>166</v>
      </c>
      <c r="F30" s="271">
        <v>3.4274193548387095</v>
      </c>
      <c r="G30" s="332">
        <f t="shared" si="0"/>
        <v>2.48</v>
      </c>
      <c r="H30" s="333">
        <f t="shared" si="1"/>
        <v>0.9959839357429718</v>
      </c>
      <c r="I30" s="334">
        <f t="shared" si="2"/>
        <v>-0.004016064257028162</v>
      </c>
      <c r="J30" s="41"/>
      <c r="L30" s="63"/>
      <c r="M30" s="23"/>
      <c r="N30" s="58"/>
      <c r="O30" s="77"/>
      <c r="P30" s="23"/>
      <c r="Q30" s="58"/>
      <c r="R30" s="67"/>
      <c r="S30" s="7"/>
    </row>
    <row r="31" spans="3:19" ht="12.75">
      <c r="C31" s="125" t="s">
        <v>167</v>
      </c>
      <c r="D31" s="445" t="s">
        <v>168</v>
      </c>
      <c r="E31" s="335">
        <v>39</v>
      </c>
      <c r="F31" s="274">
        <v>31.2</v>
      </c>
      <c r="G31" s="335">
        <f t="shared" si="0"/>
        <v>1.25</v>
      </c>
      <c r="H31" s="336">
        <f t="shared" si="1"/>
        <v>0.502008032128514</v>
      </c>
      <c r="I31" s="337">
        <f t="shared" si="2"/>
        <v>-0.49799196787148603</v>
      </c>
      <c r="J31" s="41"/>
      <c r="L31" s="63"/>
      <c r="M31" s="23"/>
      <c r="N31" s="58"/>
      <c r="O31" s="67"/>
      <c r="P31" s="23"/>
      <c r="Q31" s="58"/>
      <c r="R31" s="67"/>
      <c r="S31" s="7"/>
    </row>
    <row r="32" spans="3:19" ht="12.75">
      <c r="C32" s="6" t="s">
        <v>169</v>
      </c>
      <c r="D32" s="444" t="s">
        <v>170</v>
      </c>
      <c r="E32" s="332">
        <v>9</v>
      </c>
      <c r="F32" s="271">
        <v>3.75</v>
      </c>
      <c r="G32" s="332">
        <f t="shared" si="0"/>
        <v>2.4</v>
      </c>
      <c r="H32" s="333">
        <f t="shared" si="1"/>
        <v>0.9638554216867469</v>
      </c>
      <c r="I32" s="334">
        <f t="shared" si="2"/>
        <v>-0.03614457831325313</v>
      </c>
      <c r="J32" s="41"/>
      <c r="L32" s="63"/>
      <c r="M32" s="23"/>
      <c r="N32" s="58"/>
      <c r="O32" s="67"/>
      <c r="P32" s="23"/>
      <c r="Q32" s="58"/>
      <c r="R32" s="67"/>
      <c r="S32" s="7"/>
    </row>
    <row r="33" spans="3:19" ht="12.75">
      <c r="C33" s="125" t="s">
        <v>174</v>
      </c>
      <c r="D33" s="445" t="s">
        <v>175</v>
      </c>
      <c r="E33" s="335">
        <v>26</v>
      </c>
      <c r="F33" s="274">
        <v>10.317460317460318</v>
      </c>
      <c r="G33" s="335">
        <f t="shared" si="0"/>
        <v>2.52</v>
      </c>
      <c r="H33" s="336">
        <f t="shared" si="1"/>
        <v>1.0120481927710843</v>
      </c>
      <c r="I33" s="337">
        <f t="shared" si="2"/>
        <v>0.012048192771084265</v>
      </c>
      <c r="J33" s="41"/>
      <c r="L33" s="63"/>
      <c r="M33" s="23"/>
      <c r="N33" s="58"/>
      <c r="O33" s="67"/>
      <c r="P33" s="23"/>
      <c r="Q33" s="58"/>
      <c r="R33" s="67"/>
      <c r="S33" s="7"/>
    </row>
    <row r="34" spans="3:19" ht="12.75">
      <c r="C34" s="6" t="s">
        <v>176</v>
      </c>
      <c r="D34" s="444" t="s">
        <v>177</v>
      </c>
      <c r="E34" s="332">
        <v>6.3</v>
      </c>
      <c r="F34" s="271">
        <v>1.6535433070866141</v>
      </c>
      <c r="G34" s="332">
        <f t="shared" si="0"/>
        <v>3.81</v>
      </c>
      <c r="H34" s="333">
        <f t="shared" si="1"/>
        <v>1.5301204819277108</v>
      </c>
      <c r="I34" s="334">
        <f t="shared" si="2"/>
        <v>0.5301204819277108</v>
      </c>
      <c r="J34" s="41"/>
      <c r="L34" s="63"/>
      <c r="M34" s="23"/>
      <c r="N34" s="58"/>
      <c r="O34" s="67"/>
      <c r="P34" s="23"/>
      <c r="Q34" s="58"/>
      <c r="R34" s="67"/>
      <c r="S34" s="7"/>
    </row>
    <row r="35" spans="3:19" ht="12.75">
      <c r="C35" s="173" t="s">
        <v>178</v>
      </c>
      <c r="D35" s="447" t="s">
        <v>131</v>
      </c>
      <c r="E35" s="452" t="s">
        <v>179</v>
      </c>
      <c r="F35" s="274">
        <v>16.867469879518072</v>
      </c>
      <c r="G35" s="335">
        <f t="shared" si="0"/>
        <v>1.66</v>
      </c>
      <c r="H35" s="336">
        <f t="shared" si="1"/>
        <v>0.6666666666666666</v>
      </c>
      <c r="I35" s="337">
        <f t="shared" si="2"/>
        <v>-0.33333333333333337</v>
      </c>
      <c r="J35" s="41"/>
      <c r="L35" s="63"/>
      <c r="M35" s="23"/>
      <c r="N35" s="58"/>
      <c r="O35" s="67"/>
      <c r="P35" s="23"/>
      <c r="Q35" s="58"/>
      <c r="R35" s="67"/>
      <c r="S35" s="7"/>
    </row>
    <row r="36" spans="3:19" ht="13.5" thickBot="1">
      <c r="C36" s="75" t="s">
        <v>50</v>
      </c>
      <c r="D36" s="448" t="s">
        <v>180</v>
      </c>
      <c r="E36" s="453" t="s">
        <v>181</v>
      </c>
      <c r="F36" s="338">
        <v>856.1643835616438</v>
      </c>
      <c r="G36" s="339">
        <f t="shared" si="0"/>
        <v>2.92</v>
      </c>
      <c r="H36" s="340">
        <f t="shared" si="1"/>
        <v>1.1726907630522088</v>
      </c>
      <c r="I36" s="341">
        <f t="shared" si="2"/>
        <v>0.17269076305220876</v>
      </c>
      <c r="J36" s="41"/>
      <c r="L36" s="63"/>
      <c r="M36" s="23"/>
      <c r="N36" s="58"/>
      <c r="O36" s="67"/>
      <c r="P36" s="23"/>
      <c r="Q36" s="58"/>
      <c r="R36" s="67"/>
      <c r="S36" s="7"/>
    </row>
    <row r="37" spans="12:19" ht="6" customHeight="1">
      <c r="L37" s="7"/>
      <c r="M37" s="7"/>
      <c r="N37" s="7"/>
      <c r="O37" s="7"/>
      <c r="P37" s="7"/>
      <c r="Q37" s="7"/>
      <c r="R37" s="7"/>
      <c r="S37" s="7"/>
    </row>
    <row r="38" ht="12.75" customHeight="1">
      <c r="C38" s="405" t="s">
        <v>513</v>
      </c>
    </row>
    <row r="40" spans="2:10" ht="15.75">
      <c r="B40" s="541" t="s">
        <v>198</v>
      </c>
      <c r="C40" s="541"/>
      <c r="D40" s="106"/>
      <c r="E40" s="112"/>
      <c r="F40" s="106"/>
      <c r="G40" s="540" t="s">
        <v>197</v>
      </c>
      <c r="H40" s="540"/>
      <c r="I40" s="540"/>
      <c r="J40" s="540"/>
    </row>
  </sheetData>
  <mergeCells count="15">
    <mergeCell ref="D2:J2"/>
    <mergeCell ref="B6:J6"/>
    <mergeCell ref="B40:C40"/>
    <mergeCell ref="G40:J40"/>
    <mergeCell ref="D11:E11"/>
    <mergeCell ref="C10:C11"/>
    <mergeCell ref="D10:G10"/>
    <mergeCell ref="H10:H11"/>
    <mergeCell ref="I4:J4"/>
    <mergeCell ref="B4:C4"/>
    <mergeCell ref="O10:O11"/>
    <mergeCell ref="I10:I11"/>
    <mergeCell ref="L10:L11"/>
    <mergeCell ref="M10:M11"/>
    <mergeCell ref="N10:N11"/>
  </mergeCells>
  <hyperlinks>
    <hyperlink ref="I4" location="Índice!E7" display="Volver al Índice"/>
    <hyperlink ref="I4: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71" r:id="rId1"/>
  <headerFooter alignWithMargins="0">
    <oddFooter>&amp;R&amp;A</oddFooter>
  </headerFooter>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codeName="Sheet20"/>
  <dimension ref="B2:K41"/>
  <sheetViews>
    <sheetView showGridLines="0" view="pageBreakPreview" zoomScale="80" zoomScaleSheetLayoutView="80" workbookViewId="0" topLeftCell="A1">
      <selection activeCell="A1" sqref="A1"/>
    </sheetView>
  </sheetViews>
  <sheetFormatPr defaultColWidth="9.140625" defaultRowHeight="12.75"/>
  <cols>
    <col min="1" max="1" width="8.8515625" style="1" customWidth="1"/>
    <col min="2" max="2" width="7.57421875" style="1" customWidth="1"/>
    <col min="3" max="3" width="11.8515625" style="1" customWidth="1"/>
    <col min="4" max="4" width="28.140625" style="1" bestFit="1" customWidth="1"/>
    <col min="5" max="5" width="24.140625" style="1" bestFit="1" customWidth="1"/>
    <col min="6" max="6" width="24.7109375" style="1" customWidth="1"/>
    <col min="7" max="7" width="19.140625" style="1" customWidth="1"/>
    <col min="8" max="8" width="17.8515625" style="1" bestFit="1" customWidth="1"/>
    <col min="9" max="9" width="18.28125" style="1" customWidth="1"/>
    <col min="10" max="10" width="15.7109375" style="1" customWidth="1"/>
    <col min="11" max="11" width="8.421875" style="1" customWidth="1"/>
    <col min="12" max="12" width="10.00390625" style="1" customWidth="1"/>
    <col min="13" max="29" width="17.57421875" style="1" bestFit="1" customWidth="1"/>
    <col min="30" max="35" width="18.57421875" style="1" bestFit="1" customWidth="1"/>
    <col min="36" max="16384" width="9.140625" style="1" customWidth="1"/>
  </cols>
  <sheetData>
    <row r="2" spans="2:11" ht="12.75">
      <c r="B2" s="107"/>
      <c r="C2" s="107"/>
      <c r="E2" s="100"/>
      <c r="F2" s="100"/>
      <c r="G2" s="100"/>
      <c r="H2" s="100"/>
      <c r="I2" s="100"/>
      <c r="J2" s="100"/>
      <c r="K2" s="100" t="s">
        <v>195</v>
      </c>
    </row>
    <row r="3" spans="2:10" ht="12.75">
      <c r="B3" s="107"/>
      <c r="C3" s="107"/>
      <c r="D3" s="107"/>
      <c r="E3" s="107"/>
      <c r="F3" s="100"/>
      <c r="G3" s="100"/>
      <c r="H3" s="100"/>
      <c r="I3" s="100"/>
      <c r="J3" s="100"/>
    </row>
    <row r="4" spans="2:11" ht="12.75">
      <c r="B4" s="513" t="s">
        <v>396</v>
      </c>
      <c r="C4" s="513"/>
      <c r="D4" s="513"/>
      <c r="E4" s="107"/>
      <c r="F4" s="100"/>
      <c r="G4" s="100"/>
      <c r="H4" s="100"/>
      <c r="I4" s="100"/>
      <c r="J4" s="538" t="s">
        <v>194</v>
      </c>
      <c r="K4" s="538"/>
    </row>
    <row r="5" spans="2:10" ht="12.75">
      <c r="B5" s="107"/>
      <c r="C5" s="107"/>
      <c r="D5" s="107"/>
      <c r="E5" s="107"/>
      <c r="F5" s="107"/>
      <c r="G5" s="107"/>
      <c r="H5" s="107"/>
      <c r="I5" s="107"/>
      <c r="J5" s="107"/>
    </row>
    <row r="6" spans="2:11" ht="18.75">
      <c r="B6" s="543" t="s">
        <v>196</v>
      </c>
      <c r="C6" s="543"/>
      <c r="D6" s="543"/>
      <c r="E6" s="543"/>
      <c r="F6" s="543"/>
      <c r="G6" s="543"/>
      <c r="H6" s="543"/>
      <c r="I6" s="543"/>
      <c r="J6" s="543"/>
      <c r="K6" s="543"/>
    </row>
    <row r="8" ht="15.75">
      <c r="B8" s="6" t="s">
        <v>453</v>
      </c>
    </row>
    <row r="9" spans="3:10" ht="13.5" thickBot="1">
      <c r="C9" s="68"/>
      <c r="D9" s="68"/>
      <c r="E9" s="68"/>
      <c r="F9" s="68"/>
      <c r="G9" s="68"/>
      <c r="H9" s="68"/>
      <c r="I9" s="68"/>
      <c r="J9" s="68"/>
    </row>
    <row r="10" spans="3:10" s="84" customFormat="1" ht="39.75" thickBot="1">
      <c r="C10" s="102" t="s">
        <v>47</v>
      </c>
      <c r="D10" s="478" t="s">
        <v>484</v>
      </c>
      <c r="E10" s="478" t="s">
        <v>485</v>
      </c>
      <c r="F10" s="478" t="s">
        <v>486</v>
      </c>
      <c r="G10" s="478" t="s">
        <v>487</v>
      </c>
      <c r="H10" s="102" t="s">
        <v>183</v>
      </c>
      <c r="I10" s="102" t="s">
        <v>184</v>
      </c>
      <c r="J10" s="102" t="s">
        <v>185</v>
      </c>
    </row>
    <row r="11" spans="3:11" ht="12.75">
      <c r="C11" s="35">
        <v>1975</v>
      </c>
      <c r="D11" s="342">
        <v>405108000000</v>
      </c>
      <c r="E11" s="342">
        <v>40903799769</v>
      </c>
      <c r="F11" s="342">
        <v>51028175482</v>
      </c>
      <c r="G11" s="342">
        <v>13097998280</v>
      </c>
      <c r="H11" s="316">
        <f aca="true" t="shared" si="0" ref="H11:H37">D11/G11</f>
        <v>30.929000854930635</v>
      </c>
      <c r="I11" s="271">
        <f aca="true" t="shared" si="1" ref="I11:I37">D11/F11</f>
        <v>7.938908185006543</v>
      </c>
      <c r="J11" s="334">
        <f aca="true" t="shared" si="2" ref="J11:J37">I11/H11-1</f>
        <v>-0.7433183107904716</v>
      </c>
      <c r="K11" s="57"/>
    </row>
    <row r="12" spans="3:11" ht="12.75">
      <c r="C12" s="152">
        <v>1976</v>
      </c>
      <c r="D12" s="343">
        <v>532270000000</v>
      </c>
      <c r="E12" s="343">
        <v>42874212404</v>
      </c>
      <c r="F12" s="343">
        <v>53962425290</v>
      </c>
      <c r="G12" s="343">
        <v>15341845744</v>
      </c>
      <c r="H12" s="323">
        <f t="shared" si="0"/>
        <v>34.69400024492907</v>
      </c>
      <c r="I12" s="274">
        <f t="shared" si="1"/>
        <v>9.863715300776837</v>
      </c>
      <c r="J12" s="337">
        <f t="shared" si="2"/>
        <v>-0.7156939173591396</v>
      </c>
      <c r="K12" s="57"/>
    </row>
    <row r="13" spans="3:11" ht="12.75">
      <c r="C13" s="35">
        <v>1977</v>
      </c>
      <c r="D13" s="342">
        <v>716029000000</v>
      </c>
      <c r="E13" s="342">
        <v>44652640496</v>
      </c>
      <c r="F13" s="342">
        <v>57797875327</v>
      </c>
      <c r="G13" s="342">
        <v>19470536242</v>
      </c>
      <c r="H13" s="316">
        <f t="shared" si="0"/>
        <v>36.77500152540483</v>
      </c>
      <c r="I13" s="271">
        <f t="shared" si="1"/>
        <v>12.388500372184279</v>
      </c>
      <c r="J13" s="334">
        <f t="shared" si="2"/>
        <v>-0.6631271282578716</v>
      </c>
      <c r="K13" s="57"/>
    </row>
    <row r="14" spans="3:11" ht="12.75">
      <c r="C14" s="152">
        <v>1978</v>
      </c>
      <c r="D14" s="343">
        <v>909487000000</v>
      </c>
      <c r="E14" s="343">
        <v>48431794398</v>
      </c>
      <c r="F14" s="343">
        <v>67498759496</v>
      </c>
      <c r="G14" s="343">
        <v>23263511232</v>
      </c>
      <c r="H14" s="323">
        <f t="shared" si="0"/>
        <v>39.095001220149435</v>
      </c>
      <c r="I14" s="274">
        <f t="shared" si="1"/>
        <v>13.474129106830423</v>
      </c>
      <c r="J14" s="337">
        <f t="shared" si="2"/>
        <v>-0.6553490552166576</v>
      </c>
      <c r="K14" s="57"/>
    </row>
    <row r="15" spans="3:11" ht="12.75">
      <c r="C15" s="35">
        <v>1979</v>
      </c>
      <c r="D15" s="342">
        <v>1188817000000</v>
      </c>
      <c r="E15" s="342">
        <v>51038806876</v>
      </c>
      <c r="F15" s="342">
        <v>78933473634</v>
      </c>
      <c r="G15" s="342">
        <v>27939295448</v>
      </c>
      <c r="H15" s="316">
        <f t="shared" si="0"/>
        <v>42.54999923718907</v>
      </c>
      <c r="I15" s="271">
        <f t="shared" si="1"/>
        <v>15.060999412142</v>
      </c>
      <c r="J15" s="334">
        <f t="shared" si="2"/>
        <v>-0.6460399604665903</v>
      </c>
      <c r="K15" s="57"/>
    </row>
    <row r="16" spans="3:11" ht="12.75">
      <c r="C16" s="152">
        <v>1980</v>
      </c>
      <c r="D16" s="343">
        <v>1579130000000</v>
      </c>
      <c r="E16" s="343">
        <v>53130478832</v>
      </c>
      <c r="F16" s="343">
        <v>91047119290</v>
      </c>
      <c r="G16" s="343">
        <v>33399535549</v>
      </c>
      <c r="H16" s="323">
        <f t="shared" si="0"/>
        <v>47.27999877972195</v>
      </c>
      <c r="I16" s="274">
        <f t="shared" si="1"/>
        <v>17.34409624724328</v>
      </c>
      <c r="J16" s="337">
        <f t="shared" si="2"/>
        <v>-0.633162083441465</v>
      </c>
      <c r="K16" s="57"/>
    </row>
    <row r="17" spans="3:11" ht="12.75">
      <c r="C17" s="35">
        <v>1981</v>
      </c>
      <c r="D17" s="342">
        <v>1982773000000</v>
      </c>
      <c r="E17" s="342">
        <v>54332936741</v>
      </c>
      <c r="F17" s="342">
        <v>98956909796</v>
      </c>
      <c r="G17" s="342">
        <v>36387831509</v>
      </c>
      <c r="H17" s="316">
        <f t="shared" si="0"/>
        <v>54.49000167843445</v>
      </c>
      <c r="I17" s="271">
        <f t="shared" si="1"/>
        <v>20.036731180141874</v>
      </c>
      <c r="J17" s="334">
        <f t="shared" si="2"/>
        <v>-0.6322860972112646</v>
      </c>
      <c r="K17" s="57"/>
    </row>
    <row r="18" spans="3:11" ht="12.75">
      <c r="C18" s="152">
        <v>1982</v>
      </c>
      <c r="D18" s="343">
        <v>2497298000000</v>
      </c>
      <c r="E18" s="343">
        <v>54848273953</v>
      </c>
      <c r="F18" s="343">
        <v>103448030001</v>
      </c>
      <c r="G18" s="343">
        <v>38968526733</v>
      </c>
      <c r="H18" s="323">
        <f t="shared" si="0"/>
        <v>64.08499908427882</v>
      </c>
      <c r="I18" s="274">
        <f t="shared" si="1"/>
        <v>24.140604707270494</v>
      </c>
      <c r="J18" s="337">
        <f t="shared" si="2"/>
        <v>-0.623303346302261</v>
      </c>
      <c r="K18" s="57"/>
    </row>
    <row r="19" spans="3:11" ht="12.75">
      <c r="C19" s="35">
        <v>1983</v>
      </c>
      <c r="D19" s="342">
        <v>3054137000000</v>
      </c>
      <c r="E19" s="342">
        <v>55717277009</v>
      </c>
      <c r="F19" s="342">
        <v>104495696214</v>
      </c>
      <c r="G19" s="342">
        <v>38731543666</v>
      </c>
      <c r="H19" s="316">
        <f t="shared" si="0"/>
        <v>78.85399627593557</v>
      </c>
      <c r="I19" s="271">
        <f t="shared" si="1"/>
        <v>29.22739510482171</v>
      </c>
      <c r="J19" s="334">
        <f t="shared" si="2"/>
        <v>-0.6293479533675678</v>
      </c>
      <c r="K19" s="57"/>
    </row>
    <row r="20" spans="3:11" ht="12.75">
      <c r="C20" s="152">
        <v>1984</v>
      </c>
      <c r="D20" s="343">
        <v>3856584000000</v>
      </c>
      <c r="E20" s="343">
        <v>57586647936</v>
      </c>
      <c r="F20" s="343">
        <v>113899608964</v>
      </c>
      <c r="G20" s="343">
        <v>38252172304</v>
      </c>
      <c r="H20" s="323">
        <f t="shared" si="0"/>
        <v>100.81999969441526</v>
      </c>
      <c r="I20" s="274">
        <f t="shared" si="1"/>
        <v>33.85950167062419</v>
      </c>
      <c r="J20" s="337">
        <f t="shared" si="2"/>
        <v>-0.6641588794559401</v>
      </c>
      <c r="K20" s="57"/>
    </row>
    <row r="21" spans="3:11" ht="12.75">
      <c r="C21" s="35">
        <v>1985</v>
      </c>
      <c r="D21" s="342">
        <v>4965883000000</v>
      </c>
      <c r="E21" s="342">
        <v>59365076028</v>
      </c>
      <c r="F21" s="342">
        <v>124356744874</v>
      </c>
      <c r="G21" s="342">
        <v>34894828791</v>
      </c>
      <c r="H21" s="316">
        <f t="shared" si="0"/>
        <v>142.30999755702456</v>
      </c>
      <c r="I21" s="271">
        <f t="shared" si="1"/>
        <v>39.93255858402777</v>
      </c>
      <c r="J21" s="334">
        <f t="shared" si="2"/>
        <v>-0.7193973770674367</v>
      </c>
      <c r="K21" s="57"/>
    </row>
    <row r="22" spans="3:11" ht="12.75">
      <c r="C22" s="152">
        <v>1986</v>
      </c>
      <c r="D22" s="343">
        <v>6787956000000</v>
      </c>
      <c r="E22" s="343">
        <v>62830982756</v>
      </c>
      <c r="F22" s="343">
        <v>138799080383</v>
      </c>
      <c r="G22" s="343">
        <v>34942634572</v>
      </c>
      <c r="H22" s="323">
        <f t="shared" si="0"/>
        <v>194.2599945065184</v>
      </c>
      <c r="I22" s="274">
        <f t="shared" si="1"/>
        <v>48.90490615117493</v>
      </c>
      <c r="J22" s="337">
        <f t="shared" si="2"/>
        <v>-0.7482502443418224</v>
      </c>
      <c r="K22" s="57"/>
    </row>
    <row r="23" spans="3:11" ht="12.75">
      <c r="C23" s="35">
        <v>1987</v>
      </c>
      <c r="D23" s="342">
        <v>8824408000000</v>
      </c>
      <c r="E23" s="342">
        <v>66205953271</v>
      </c>
      <c r="F23" s="342">
        <v>161430921184</v>
      </c>
      <c r="G23" s="342">
        <v>36372812241</v>
      </c>
      <c r="H23" s="316">
        <f t="shared" si="0"/>
        <v>242.61000061064814</v>
      </c>
      <c r="I23" s="271">
        <f t="shared" si="1"/>
        <v>54.66367865138974</v>
      </c>
      <c r="J23" s="334">
        <f t="shared" si="2"/>
        <v>-0.7746849737694179</v>
      </c>
      <c r="K23" s="57"/>
    </row>
    <row r="24" spans="3:11" ht="12.75">
      <c r="C24" s="152">
        <v>1988</v>
      </c>
      <c r="D24" s="343">
        <v>11731348000000</v>
      </c>
      <c r="E24" s="343">
        <v>68893796467</v>
      </c>
      <c r="F24" s="343">
        <v>178097423441</v>
      </c>
      <c r="G24" s="343">
        <v>39212980825</v>
      </c>
      <c r="H24" s="323">
        <f t="shared" si="0"/>
        <v>299.1700134288376</v>
      </c>
      <c r="I24" s="274">
        <f t="shared" si="1"/>
        <v>65.87039707447735</v>
      </c>
      <c r="J24" s="337">
        <f t="shared" si="2"/>
        <v>-0.7798228628614021</v>
      </c>
      <c r="K24" s="57"/>
    </row>
    <row r="25" spans="3:11" ht="12.75">
      <c r="C25" s="35">
        <v>1989</v>
      </c>
      <c r="D25" s="342">
        <v>15126718000000</v>
      </c>
      <c r="E25" s="342">
        <v>71248191431</v>
      </c>
      <c r="F25" s="342">
        <v>183688384470</v>
      </c>
      <c r="G25" s="342">
        <v>39539946546</v>
      </c>
      <c r="H25" s="316">
        <f t="shared" si="0"/>
        <v>382.56799316614837</v>
      </c>
      <c r="I25" s="271">
        <f t="shared" si="1"/>
        <v>82.34988860969865</v>
      </c>
      <c r="J25" s="334">
        <f t="shared" si="2"/>
        <v>-0.7847444373791764</v>
      </c>
      <c r="K25" s="57"/>
    </row>
    <row r="26" spans="3:11" ht="12.75">
      <c r="C26" s="152">
        <v>1990</v>
      </c>
      <c r="D26" s="343">
        <v>20228122000000</v>
      </c>
      <c r="E26" s="343">
        <v>74107821423</v>
      </c>
      <c r="F26" s="343">
        <v>192441029305</v>
      </c>
      <c r="G26" s="343">
        <v>40274284566</v>
      </c>
      <c r="H26" s="323">
        <f t="shared" si="0"/>
        <v>502.2590026857189</v>
      </c>
      <c r="I26" s="274">
        <f t="shared" si="1"/>
        <v>105.1133538053386</v>
      </c>
      <c r="J26" s="337">
        <f t="shared" si="2"/>
        <v>-0.790718825858236</v>
      </c>
      <c r="K26" s="57"/>
    </row>
    <row r="27" spans="3:11" ht="12.75">
      <c r="C27" s="35">
        <v>1991</v>
      </c>
      <c r="D27" s="342">
        <v>26106698000000</v>
      </c>
      <c r="E27" s="342">
        <v>75886249516</v>
      </c>
      <c r="F27" s="342">
        <v>200501054331</v>
      </c>
      <c r="G27" s="342">
        <v>41239864073</v>
      </c>
      <c r="H27" s="316">
        <f t="shared" si="0"/>
        <v>633.0451999984215</v>
      </c>
      <c r="I27" s="271">
        <f t="shared" si="1"/>
        <v>130.20728537866634</v>
      </c>
      <c r="J27" s="334">
        <f t="shared" si="2"/>
        <v>-0.794315973995236</v>
      </c>
      <c r="K27" s="57"/>
    </row>
    <row r="28" spans="3:11" ht="12.75">
      <c r="C28" s="152">
        <v>1992</v>
      </c>
      <c r="D28" s="343">
        <v>33515046000000</v>
      </c>
      <c r="E28" s="343">
        <v>78836815720</v>
      </c>
      <c r="F28" s="343">
        <v>215466274653</v>
      </c>
      <c r="G28" s="343">
        <v>49214458150</v>
      </c>
      <c r="H28" s="323">
        <f t="shared" si="0"/>
        <v>680.9999999969522</v>
      </c>
      <c r="I28" s="274">
        <f t="shared" si="1"/>
        <v>155.5465979721173</v>
      </c>
      <c r="J28" s="337">
        <f t="shared" si="2"/>
        <v>-0.7715908987183356</v>
      </c>
      <c r="K28" s="57"/>
    </row>
    <row r="29" spans="3:11" ht="12.75">
      <c r="C29" s="35">
        <v>1993</v>
      </c>
      <c r="D29" s="342">
        <v>43898166000000</v>
      </c>
      <c r="E29" s="342">
        <v>83082501430</v>
      </c>
      <c r="F29" s="342">
        <v>229007029879</v>
      </c>
      <c r="G29" s="342">
        <v>55797695465</v>
      </c>
      <c r="H29" s="316">
        <f t="shared" si="0"/>
        <v>786.7379760788835</v>
      </c>
      <c r="I29" s="271">
        <f t="shared" si="1"/>
        <v>191.68916353002083</v>
      </c>
      <c r="J29" s="334">
        <f t="shared" si="2"/>
        <v>-0.75634942082572</v>
      </c>
      <c r="K29" s="57"/>
    </row>
    <row r="30" spans="3:11" ht="12.75">
      <c r="C30" s="152">
        <v>1994</v>
      </c>
      <c r="D30" s="343">
        <v>67532862000000</v>
      </c>
      <c r="E30" s="343">
        <v>87931039598</v>
      </c>
      <c r="F30" s="343">
        <v>246202904900</v>
      </c>
      <c r="G30" s="343">
        <v>81709451906</v>
      </c>
      <c r="H30" s="323">
        <f t="shared" si="0"/>
        <v>826.4999999962183</v>
      </c>
      <c r="I30" s="274">
        <f t="shared" si="1"/>
        <v>274.2975840493424</v>
      </c>
      <c r="J30" s="337">
        <f t="shared" si="2"/>
        <v>-0.668121495401576</v>
      </c>
      <c r="K30" s="57"/>
    </row>
    <row r="31" spans="3:11" ht="12.75">
      <c r="C31" s="35">
        <v>1995</v>
      </c>
      <c r="D31" s="342">
        <v>84439109000000</v>
      </c>
      <c r="E31" s="342">
        <v>92505597064</v>
      </c>
      <c r="F31" s="342">
        <v>267790902362</v>
      </c>
      <c r="G31" s="342">
        <v>92505597064</v>
      </c>
      <c r="H31" s="316">
        <f t="shared" si="0"/>
        <v>912.7999999997925</v>
      </c>
      <c r="I31" s="271">
        <f t="shared" si="1"/>
        <v>315.31731756090477</v>
      </c>
      <c r="J31" s="334">
        <f t="shared" si="2"/>
        <v>-0.6545603444774579</v>
      </c>
      <c r="K31" s="57"/>
    </row>
    <row r="32" spans="3:11" ht="12.75">
      <c r="C32" s="152">
        <v>1996</v>
      </c>
      <c r="D32" s="343">
        <v>100711389000000</v>
      </c>
      <c r="E32" s="343">
        <v>94407377734</v>
      </c>
      <c r="F32" s="343">
        <v>278478049311</v>
      </c>
      <c r="G32" s="343">
        <v>97146126170</v>
      </c>
      <c r="H32" s="323">
        <f t="shared" si="0"/>
        <v>1036.699999995481</v>
      </c>
      <c r="I32" s="274">
        <f t="shared" si="1"/>
        <v>361.64929066824607</v>
      </c>
      <c r="J32" s="337">
        <f t="shared" si="2"/>
        <v>-0.6511533802741174</v>
      </c>
      <c r="K32" s="57"/>
    </row>
    <row r="33" spans="3:11" ht="12.75">
      <c r="C33" s="35">
        <v>1997</v>
      </c>
      <c r="D33" s="342">
        <v>121707501000000</v>
      </c>
      <c r="E33" s="342">
        <v>97645828044</v>
      </c>
      <c r="F33" s="342">
        <v>281641504666</v>
      </c>
      <c r="G33" s="342">
        <v>106667397897</v>
      </c>
      <c r="H33" s="316">
        <f t="shared" si="0"/>
        <v>1140.9999999955282</v>
      </c>
      <c r="I33" s="271">
        <f t="shared" si="1"/>
        <v>432.136240517297</v>
      </c>
      <c r="J33" s="334">
        <f t="shared" si="2"/>
        <v>-0.6212653457326989</v>
      </c>
      <c r="K33" s="57"/>
    </row>
    <row r="34" spans="3:11" ht="12.75">
      <c r="C34" s="152">
        <v>1998</v>
      </c>
      <c r="D34" s="343">
        <v>140953206000000</v>
      </c>
      <c r="E34" s="343">
        <v>98190640155</v>
      </c>
      <c r="F34" s="343">
        <v>279671162157</v>
      </c>
      <c r="G34" s="343">
        <v>98810519453</v>
      </c>
      <c r="H34" s="323">
        <f t="shared" si="0"/>
        <v>1426.5000000029906</v>
      </c>
      <c r="I34" s="274">
        <f t="shared" si="1"/>
        <v>503.9962108101535</v>
      </c>
      <c r="J34" s="337">
        <f t="shared" si="2"/>
        <v>-0.646690353446129</v>
      </c>
      <c r="K34" s="57"/>
    </row>
    <row r="35" spans="3:11" ht="12.75">
      <c r="C35" s="35">
        <v>1999</v>
      </c>
      <c r="D35" s="342">
        <v>149042204000000</v>
      </c>
      <c r="E35" s="342">
        <v>94212304876</v>
      </c>
      <c r="F35" s="342">
        <v>277687738522</v>
      </c>
      <c r="G35" s="342">
        <v>84846979392</v>
      </c>
      <c r="H35" s="316">
        <f t="shared" si="0"/>
        <v>1756.6000000001509</v>
      </c>
      <c r="I35" s="271">
        <f t="shared" si="1"/>
        <v>536.7259094451952</v>
      </c>
      <c r="J35" s="334">
        <f t="shared" si="2"/>
        <v>-0.694451833402511</v>
      </c>
      <c r="K35" s="57"/>
    </row>
    <row r="36" spans="3:11" ht="12.75">
      <c r="C36" s="152">
        <v>2000</v>
      </c>
      <c r="D36" s="343">
        <v>173729806000000</v>
      </c>
      <c r="E36" s="343">
        <v>96651611402</v>
      </c>
      <c r="F36" s="343">
        <v>296427289103</v>
      </c>
      <c r="G36" s="343">
        <v>83219872581</v>
      </c>
      <c r="H36" s="323">
        <f t="shared" si="0"/>
        <v>2087.599999998851</v>
      </c>
      <c r="I36" s="274">
        <f t="shared" si="1"/>
        <v>586.0789893053128</v>
      </c>
      <c r="J36" s="337">
        <f t="shared" si="2"/>
        <v>-0.7192570467016501</v>
      </c>
      <c r="K36" s="57"/>
    </row>
    <row r="37" spans="3:11" ht="13.5" thickBot="1">
      <c r="C37" s="72">
        <v>2001</v>
      </c>
      <c r="D37" s="366">
        <v>189525786000000</v>
      </c>
      <c r="E37" s="366">
        <v>98001986395</v>
      </c>
      <c r="F37" s="366">
        <v>302831861369</v>
      </c>
      <c r="G37" s="366">
        <v>82410756728</v>
      </c>
      <c r="H37" s="328">
        <f t="shared" si="0"/>
        <v>2299.7699999957217</v>
      </c>
      <c r="I37" s="338">
        <f t="shared" si="1"/>
        <v>625.844933037159</v>
      </c>
      <c r="J37" s="341">
        <f t="shared" si="2"/>
        <v>-0.7278662940040425</v>
      </c>
      <c r="K37" s="57"/>
    </row>
    <row r="38" ht="12.75">
      <c r="C38" s="405" t="s">
        <v>516</v>
      </c>
    </row>
    <row r="41" spans="2:11" ht="15.75">
      <c r="B41" s="541" t="s">
        <v>198</v>
      </c>
      <c r="C41" s="541"/>
      <c r="D41" s="106"/>
      <c r="E41" s="106"/>
      <c r="F41" s="106"/>
      <c r="G41" s="137"/>
      <c r="H41" s="106"/>
      <c r="I41" s="106"/>
      <c r="J41" s="106"/>
      <c r="K41" s="106" t="s">
        <v>197</v>
      </c>
    </row>
  </sheetData>
  <mergeCells count="4">
    <mergeCell ref="B41:C41"/>
    <mergeCell ref="B6:K6"/>
    <mergeCell ref="J4:K4"/>
    <mergeCell ref="B4:D4"/>
  </mergeCells>
  <hyperlinks>
    <hyperlink ref="J4" location="Índice!E7" display="Volver al Índice"/>
    <hyperlink ref="J4:K4" location="Índice!B6" display="Volver al índice"/>
    <hyperlink ref="B4" location="Ejercicios!B6" display="Volver a ejercicios"/>
  </hyperlinks>
  <printOptions/>
  <pageMargins left="0.75" right="0.75" top="1" bottom="1" header="0.5" footer="0.5"/>
  <pageSetup horizontalDpi="300" verticalDpi="300" orientation="portrait" scale="46" r:id="rId1"/>
</worksheet>
</file>

<file path=xl/worksheets/sheet22.xml><?xml version="1.0" encoding="utf-8"?>
<worksheet xmlns="http://schemas.openxmlformats.org/spreadsheetml/2006/main" xmlns:r="http://schemas.openxmlformats.org/officeDocument/2006/relationships">
  <dimension ref="A1:M26"/>
  <sheetViews>
    <sheetView view="pageBreakPreview" zoomScale="80" zoomScaleNormal="70" zoomScaleSheetLayoutView="80" workbookViewId="0" topLeftCell="A1">
      <selection activeCell="A1" sqref="A1"/>
    </sheetView>
  </sheetViews>
  <sheetFormatPr defaultColWidth="9.140625" defaultRowHeight="12.75"/>
  <cols>
    <col min="1" max="1" width="8.8515625" style="1" customWidth="1"/>
    <col min="2" max="2" width="5.421875" style="1" customWidth="1"/>
    <col min="3" max="12" width="17.7109375" style="1" customWidth="1"/>
    <col min="13" max="13" width="8.8515625" style="1" customWidth="1"/>
    <col min="14" max="29" width="17.57421875" style="1" bestFit="1" customWidth="1"/>
    <col min="30" max="35" width="18.57421875" style="1" bestFit="1" customWidth="1"/>
    <col min="36" max="16384" width="9.140625" style="1" customWidth="1"/>
  </cols>
  <sheetData>
    <row r="1" spans="1:13" ht="12.75">
      <c r="A1" s="496"/>
      <c r="B1" s="496"/>
      <c r="C1" s="496"/>
      <c r="D1" s="496"/>
      <c r="E1" s="496"/>
      <c r="F1" s="496"/>
      <c r="G1" s="496"/>
      <c r="H1" s="496"/>
      <c r="I1" s="496"/>
      <c r="J1" s="496"/>
      <c r="K1" s="496"/>
      <c r="L1" s="496"/>
      <c r="M1" s="496"/>
    </row>
    <row r="2" spans="1:13" ht="12.75">
      <c r="A2" s="495"/>
      <c r="B2" s="497"/>
      <c r="C2" s="497"/>
      <c r="D2" s="496"/>
      <c r="E2" s="108"/>
      <c r="F2" s="108"/>
      <c r="G2" s="108"/>
      <c r="H2" s="108"/>
      <c r="I2" s="108"/>
      <c r="J2" s="108"/>
      <c r="L2" s="108" t="s">
        <v>195</v>
      </c>
      <c r="M2" s="496"/>
    </row>
    <row r="3" spans="1:13" ht="12.75">
      <c r="A3" s="495"/>
      <c r="B3" s="497"/>
      <c r="C3" s="497"/>
      <c r="D3" s="497"/>
      <c r="E3" s="497"/>
      <c r="F3" s="108"/>
      <c r="G3" s="108"/>
      <c r="H3" s="108"/>
      <c r="I3" s="108"/>
      <c r="J3" s="108"/>
      <c r="K3" s="496"/>
      <c r="L3" s="496"/>
      <c r="M3" s="496"/>
    </row>
    <row r="4" spans="1:13" ht="12.75">
      <c r="A4" s="495"/>
      <c r="B4" s="603" t="s">
        <v>396</v>
      </c>
      <c r="C4" s="603"/>
      <c r="D4" s="603"/>
      <c r="E4" s="497"/>
      <c r="F4" s="108"/>
      <c r="G4" s="108"/>
      <c r="H4" s="108"/>
      <c r="I4" s="108"/>
      <c r="K4" s="480"/>
      <c r="L4" s="480" t="s">
        <v>194</v>
      </c>
      <c r="M4" s="496"/>
    </row>
    <row r="5" spans="1:13" ht="12.75">
      <c r="A5" s="495"/>
      <c r="B5" s="497"/>
      <c r="C5" s="497"/>
      <c r="D5" s="497"/>
      <c r="E5" s="497"/>
      <c r="F5" s="497"/>
      <c r="G5" s="497"/>
      <c r="H5" s="497"/>
      <c r="I5" s="497"/>
      <c r="J5" s="497"/>
      <c r="K5" s="496"/>
      <c r="L5" s="496"/>
      <c r="M5" s="496"/>
    </row>
    <row r="6" spans="1:13" ht="18.75">
      <c r="A6" s="495"/>
      <c r="B6" s="543" t="s">
        <v>196</v>
      </c>
      <c r="C6" s="543"/>
      <c r="D6" s="543"/>
      <c r="E6" s="543"/>
      <c r="F6" s="543"/>
      <c r="G6" s="543"/>
      <c r="H6" s="543"/>
      <c r="I6" s="543"/>
      <c r="J6" s="543"/>
      <c r="K6" s="543"/>
      <c r="L6" s="543"/>
      <c r="M6" s="496"/>
    </row>
    <row r="7" spans="1:13" ht="12.75">
      <c r="A7" s="495"/>
      <c r="B7" s="496"/>
      <c r="C7" s="496"/>
      <c r="D7" s="496"/>
      <c r="E7" s="496"/>
      <c r="F7" s="496"/>
      <c r="G7" s="496"/>
      <c r="H7" s="496"/>
      <c r="I7" s="496"/>
      <c r="J7" s="496"/>
      <c r="K7" s="496"/>
      <c r="L7" s="496"/>
      <c r="M7" s="496"/>
    </row>
    <row r="8" spans="1:13" ht="15.75">
      <c r="A8" s="495"/>
      <c r="B8" s="11" t="s">
        <v>454</v>
      </c>
      <c r="C8" s="496"/>
      <c r="D8" s="496"/>
      <c r="E8" s="496"/>
      <c r="F8" s="496"/>
      <c r="G8" s="496"/>
      <c r="H8" s="496"/>
      <c r="I8" s="496"/>
      <c r="J8" s="496"/>
      <c r="K8" s="496"/>
      <c r="L8" s="496"/>
      <c r="M8" s="496"/>
    </row>
    <row r="9" spans="1:13" ht="13.5" thickBot="1">
      <c r="A9" s="495"/>
      <c r="B9" s="496"/>
      <c r="C9" s="496"/>
      <c r="D9" s="496"/>
      <c r="E9" s="496"/>
      <c r="F9" s="496"/>
      <c r="G9" s="496"/>
      <c r="H9" s="496"/>
      <c r="I9" s="496"/>
      <c r="J9" s="496"/>
      <c r="K9" s="496"/>
      <c r="L9" s="496"/>
      <c r="M9" s="496"/>
    </row>
    <row r="10" spans="1:13" ht="25.5" customHeight="1">
      <c r="A10" s="495"/>
      <c r="B10" s="500"/>
      <c r="C10" s="539" t="s">
        <v>412</v>
      </c>
      <c r="D10" s="539"/>
      <c r="E10" s="539" t="s">
        <v>413</v>
      </c>
      <c r="F10" s="539"/>
      <c r="G10" s="528" t="s">
        <v>414</v>
      </c>
      <c r="H10" s="528"/>
      <c r="I10" s="528"/>
      <c r="J10" s="528" t="s">
        <v>415</v>
      </c>
      <c r="K10" s="528"/>
      <c r="L10" s="528"/>
      <c r="M10" s="496"/>
    </row>
    <row r="11" spans="1:13" ht="12.75">
      <c r="A11" s="495"/>
      <c r="B11" s="345"/>
      <c r="C11" s="182" t="s">
        <v>416</v>
      </c>
      <c r="D11" s="182" t="s">
        <v>417</v>
      </c>
      <c r="E11" s="182" t="s">
        <v>416</v>
      </c>
      <c r="F11" s="182" t="s">
        <v>417</v>
      </c>
      <c r="G11" s="502" t="s">
        <v>418</v>
      </c>
      <c r="H11" s="502" t="s">
        <v>419</v>
      </c>
      <c r="I11" s="502" t="s">
        <v>420</v>
      </c>
      <c r="J11" s="502" t="s">
        <v>421</v>
      </c>
      <c r="K11" s="502" t="s">
        <v>422</v>
      </c>
      <c r="L11" s="502" t="s">
        <v>423</v>
      </c>
      <c r="M11" s="496"/>
    </row>
    <row r="12" spans="1:13" ht="33" customHeight="1" thickBot="1">
      <c r="A12" s="495"/>
      <c r="B12" s="208"/>
      <c r="C12" s="101" t="s">
        <v>424</v>
      </c>
      <c r="D12" s="101" t="s">
        <v>425</v>
      </c>
      <c r="E12" s="101" t="s">
        <v>426</v>
      </c>
      <c r="F12" s="101" t="s">
        <v>425</v>
      </c>
      <c r="G12" s="523"/>
      <c r="H12" s="523"/>
      <c r="I12" s="523"/>
      <c r="J12" s="523"/>
      <c r="K12" s="523"/>
      <c r="L12" s="523"/>
      <c r="M12" s="496"/>
    </row>
    <row r="13" spans="1:13" ht="12.75">
      <c r="A13" s="495"/>
      <c r="B13" s="499">
        <v>1990</v>
      </c>
      <c r="C13" s="483">
        <v>96.99321047526674</v>
      </c>
      <c r="D13" s="482"/>
      <c r="E13" s="485"/>
      <c r="F13" s="485"/>
      <c r="G13" s="483">
        <f aca="true" t="shared" si="0" ref="G13:G18">C13/$C$18*100</f>
        <v>84.48397859068724</v>
      </c>
      <c r="H13" s="483">
        <f>C13/$C$18*100</f>
        <v>84.48397859068724</v>
      </c>
      <c r="I13" s="483">
        <f aca="true" t="shared" si="1" ref="I13:I18">C13/$C$18*100</f>
        <v>84.48397859068724</v>
      </c>
      <c r="J13" s="482"/>
      <c r="K13" s="482"/>
      <c r="L13" s="482"/>
      <c r="M13" s="496"/>
    </row>
    <row r="14" spans="1:13" ht="12.75">
      <c r="A14" s="495"/>
      <c r="B14" s="345">
        <v>1991</v>
      </c>
      <c r="C14" s="486">
        <v>100</v>
      </c>
      <c r="D14" s="155"/>
      <c r="E14" s="487">
        <f aca="true" t="shared" si="2" ref="E14:E19">(C14/C13-1)*100</f>
        <v>3.0999999999999917</v>
      </c>
      <c r="F14" s="143"/>
      <c r="G14" s="486">
        <f t="shared" si="0"/>
        <v>87.10298192699855</v>
      </c>
      <c r="H14" s="486">
        <f aca="true" t="shared" si="3" ref="H14:H19">C14/$C$18*100</f>
        <v>87.10298192699855</v>
      </c>
      <c r="I14" s="486">
        <f t="shared" si="1"/>
        <v>87.10298192699855</v>
      </c>
      <c r="J14" s="487">
        <f>(G14/G13-1)*100</f>
        <v>3.100000000000014</v>
      </c>
      <c r="K14" s="487">
        <f>(H14/H13-1)*100</f>
        <v>3.100000000000014</v>
      </c>
      <c r="L14" s="487">
        <f>(I14/I13-1)*100</f>
        <v>3.100000000000014</v>
      </c>
      <c r="M14" s="496"/>
    </row>
    <row r="15" spans="1:13" ht="12.75">
      <c r="A15" s="495"/>
      <c r="B15" s="499">
        <v>1992</v>
      </c>
      <c r="C15" s="483">
        <v>104.4</v>
      </c>
      <c r="D15" s="482"/>
      <c r="E15" s="484">
        <f t="shared" si="2"/>
        <v>4.400000000000004</v>
      </c>
      <c r="F15" s="485"/>
      <c r="G15" s="483">
        <f t="shared" si="0"/>
        <v>90.93551313178648</v>
      </c>
      <c r="H15" s="483">
        <f t="shared" si="3"/>
        <v>90.93551313178648</v>
      </c>
      <c r="I15" s="483">
        <f t="shared" si="1"/>
        <v>90.93551313178648</v>
      </c>
      <c r="J15" s="484">
        <f aca="true" t="shared" si="4" ref="J15:L23">(G15/G14-1)*100</f>
        <v>4.399999999999982</v>
      </c>
      <c r="K15" s="484">
        <f t="shared" si="4"/>
        <v>4.399999999999982</v>
      </c>
      <c r="L15" s="484">
        <f t="shared" si="4"/>
        <v>4.399999999999982</v>
      </c>
      <c r="M15" s="496"/>
    </row>
    <row r="16" spans="1:13" ht="12.75">
      <c r="A16" s="495"/>
      <c r="B16" s="345">
        <v>1993</v>
      </c>
      <c r="C16" s="486">
        <v>110.24640000000001</v>
      </c>
      <c r="D16" s="155"/>
      <c r="E16" s="487">
        <f t="shared" si="2"/>
        <v>5.600000000000005</v>
      </c>
      <c r="F16" s="143"/>
      <c r="G16" s="486">
        <f t="shared" si="0"/>
        <v>96.02790186716653</v>
      </c>
      <c r="H16" s="486">
        <f t="shared" si="3"/>
        <v>96.02790186716653</v>
      </c>
      <c r="I16" s="486">
        <f t="shared" si="1"/>
        <v>96.02790186716653</v>
      </c>
      <c r="J16" s="487">
        <f t="shared" si="4"/>
        <v>5.600000000000005</v>
      </c>
      <c r="K16" s="487">
        <f t="shared" si="4"/>
        <v>5.600000000000005</v>
      </c>
      <c r="L16" s="487">
        <f t="shared" si="4"/>
        <v>5.600000000000005</v>
      </c>
      <c r="M16" s="496"/>
    </row>
    <row r="17" spans="1:13" ht="12.75">
      <c r="A17" s="495"/>
      <c r="B17" s="499">
        <v>1994</v>
      </c>
      <c r="C17" s="483">
        <v>111.6796032</v>
      </c>
      <c r="D17" s="482"/>
      <c r="E17" s="484">
        <f t="shared" si="2"/>
        <v>1.29999999999999</v>
      </c>
      <c r="F17" s="485"/>
      <c r="G17" s="483">
        <f t="shared" si="0"/>
        <v>97.27626459143968</v>
      </c>
      <c r="H17" s="483">
        <f t="shared" si="3"/>
        <v>97.27626459143968</v>
      </c>
      <c r="I17" s="483">
        <f t="shared" si="1"/>
        <v>97.27626459143968</v>
      </c>
      <c r="J17" s="484">
        <f t="shared" si="4"/>
        <v>1.29999999999999</v>
      </c>
      <c r="K17" s="484">
        <f t="shared" si="4"/>
        <v>1.29999999999999</v>
      </c>
      <c r="L17" s="484">
        <f t="shared" si="4"/>
        <v>1.29999999999999</v>
      </c>
      <c r="M17" s="496"/>
    </row>
    <row r="18" spans="1:13" ht="12.75">
      <c r="A18" s="495"/>
      <c r="B18" s="345">
        <v>1995</v>
      </c>
      <c r="C18" s="486">
        <v>114.8066320896</v>
      </c>
      <c r="D18" s="486">
        <v>94.42870632672333</v>
      </c>
      <c r="E18" s="487">
        <f t="shared" si="2"/>
        <v>2.8000000000000025</v>
      </c>
      <c r="F18" s="487"/>
      <c r="G18" s="486">
        <f t="shared" si="0"/>
        <v>100</v>
      </c>
      <c r="H18" s="486">
        <f t="shared" si="3"/>
        <v>100</v>
      </c>
      <c r="I18" s="486">
        <f t="shared" si="1"/>
        <v>100</v>
      </c>
      <c r="J18" s="487">
        <f t="shared" si="4"/>
        <v>2.8000000000000025</v>
      </c>
      <c r="K18" s="487">
        <f t="shared" si="4"/>
        <v>2.8000000000000025</v>
      </c>
      <c r="L18" s="487">
        <f t="shared" si="4"/>
        <v>2.8000000000000025</v>
      </c>
      <c r="M18" s="496"/>
    </row>
    <row r="19" spans="1:13" ht="12.75">
      <c r="A19" s="495"/>
      <c r="B19" s="499">
        <v>1996</v>
      </c>
      <c r="C19" s="483">
        <v>122.15425654333441</v>
      </c>
      <c r="D19" s="483">
        <v>100</v>
      </c>
      <c r="E19" s="484">
        <f t="shared" si="2"/>
        <v>6.400000000000006</v>
      </c>
      <c r="F19" s="484">
        <f>(D19/D18-1)*100</f>
        <v>5.899999999999994</v>
      </c>
      <c r="G19" s="483">
        <f>(D19/D18)*G18</f>
        <v>105.89999999999999</v>
      </c>
      <c r="H19" s="483">
        <f t="shared" si="3"/>
        <v>106.4</v>
      </c>
      <c r="I19" s="483">
        <f>SQRT((C19/C18)*(D19/D18))*I18</f>
        <v>106.14970560486732</v>
      </c>
      <c r="J19" s="484">
        <f t="shared" si="4"/>
        <v>5.899999999999994</v>
      </c>
      <c r="K19" s="484">
        <f t="shared" si="4"/>
        <v>6.400000000000006</v>
      </c>
      <c r="L19" s="484">
        <f t="shared" si="4"/>
        <v>6.149705604867317</v>
      </c>
      <c r="M19" s="496"/>
    </row>
    <row r="20" spans="1:13" ht="12.75">
      <c r="A20" s="495"/>
      <c r="B20" s="345">
        <v>1997</v>
      </c>
      <c r="C20" s="486"/>
      <c r="D20" s="486">
        <v>108.2</v>
      </c>
      <c r="E20" s="487"/>
      <c r="F20" s="487">
        <f>(D20/D19-1)*100</f>
        <v>8.200000000000006</v>
      </c>
      <c r="G20" s="486">
        <f>(D20/D19)*G19</f>
        <v>114.5838</v>
      </c>
      <c r="H20" s="486">
        <f>(D20/D19)*H19</f>
        <v>115.12480000000001</v>
      </c>
      <c r="I20" s="486">
        <f>(D20/D19)*I19</f>
        <v>114.85398146446644</v>
      </c>
      <c r="J20" s="487">
        <f t="shared" si="4"/>
        <v>8.200000000000006</v>
      </c>
      <c r="K20" s="487">
        <f t="shared" si="4"/>
        <v>8.200000000000006</v>
      </c>
      <c r="L20" s="487">
        <f t="shared" si="4"/>
        <v>8.200000000000006</v>
      </c>
      <c r="M20" s="496"/>
    </row>
    <row r="21" spans="1:13" ht="12.75">
      <c r="A21" s="495"/>
      <c r="B21" s="499">
        <v>1998</v>
      </c>
      <c r="C21" s="483"/>
      <c r="D21" s="483">
        <v>104.413</v>
      </c>
      <c r="E21" s="484"/>
      <c r="F21" s="484">
        <f>(D21/D20-1)*100</f>
        <v>-3.500000000000003</v>
      </c>
      <c r="G21" s="483">
        <f>(D21/D20)*G20</f>
        <v>110.57336699999999</v>
      </c>
      <c r="H21" s="483">
        <f>(D21/D20)*H20</f>
        <v>111.095432</v>
      </c>
      <c r="I21" s="483">
        <f>(D21/D20)*I20</f>
        <v>110.83409211321012</v>
      </c>
      <c r="J21" s="484">
        <f t="shared" si="4"/>
        <v>-3.500000000000003</v>
      </c>
      <c r="K21" s="484">
        <f t="shared" si="4"/>
        <v>-3.500000000000003</v>
      </c>
      <c r="L21" s="484">
        <f t="shared" si="4"/>
        <v>-3.500000000000003</v>
      </c>
      <c r="M21" s="496"/>
    </row>
    <row r="22" spans="1:13" ht="12.75">
      <c r="A22" s="495"/>
      <c r="B22" s="345">
        <v>1999</v>
      </c>
      <c r="C22" s="486"/>
      <c r="D22" s="486">
        <v>95.01583</v>
      </c>
      <c r="E22" s="487"/>
      <c r="F22" s="487">
        <f>(D22/D21-1)*100</f>
        <v>-9.000000000000007</v>
      </c>
      <c r="G22" s="486">
        <f>(D22/D21)*G21</f>
        <v>100.62176396999999</v>
      </c>
      <c r="H22" s="486">
        <f>(D22/D21)*H21</f>
        <v>101.09684311999999</v>
      </c>
      <c r="I22" s="486">
        <f>(D22/D21)*I21</f>
        <v>100.8590238230212</v>
      </c>
      <c r="J22" s="487">
        <f t="shared" si="4"/>
        <v>-8.999999999999996</v>
      </c>
      <c r="K22" s="487">
        <f t="shared" si="4"/>
        <v>-9.000000000000007</v>
      </c>
      <c r="L22" s="487">
        <f t="shared" si="4"/>
        <v>-9.000000000000007</v>
      </c>
      <c r="M22" s="496"/>
    </row>
    <row r="23" spans="1:13" ht="13.5" thickBot="1">
      <c r="A23" s="495"/>
      <c r="B23" s="498">
        <v>2000</v>
      </c>
      <c r="C23" s="491"/>
      <c r="D23" s="491">
        <v>100.33671647999999</v>
      </c>
      <c r="E23" s="492"/>
      <c r="F23" s="492">
        <f>(D23/D22-1)*100</f>
        <v>5.600000000000005</v>
      </c>
      <c r="G23" s="491">
        <f>(D23/D22)*G22</f>
        <v>106.25658275232</v>
      </c>
      <c r="H23" s="491">
        <f>(D23/D22)*H22</f>
        <v>106.75826633471999</v>
      </c>
      <c r="I23" s="491">
        <f>(D23/D22)*I22</f>
        <v>106.5071291571104</v>
      </c>
      <c r="J23" s="492">
        <f t="shared" si="4"/>
        <v>5.600000000000005</v>
      </c>
      <c r="K23" s="492">
        <f t="shared" si="4"/>
        <v>5.600000000000005</v>
      </c>
      <c r="L23" s="492">
        <f t="shared" si="4"/>
        <v>5.600000000000005</v>
      </c>
      <c r="M23" s="496"/>
    </row>
    <row r="24" spans="1:13" ht="12.75">
      <c r="A24" s="495"/>
      <c r="B24" s="496"/>
      <c r="C24" s="496"/>
      <c r="D24" s="496"/>
      <c r="E24" s="496"/>
      <c r="F24" s="496"/>
      <c r="G24" s="496"/>
      <c r="H24" s="496"/>
      <c r="I24" s="496"/>
      <c r="J24" s="496"/>
      <c r="K24" s="496"/>
      <c r="L24" s="496"/>
      <c r="M24" s="496"/>
    </row>
    <row r="25" spans="1:13" ht="15.75">
      <c r="A25" s="496"/>
      <c r="B25" s="541" t="s">
        <v>198</v>
      </c>
      <c r="C25" s="541"/>
      <c r="D25" s="106"/>
      <c r="E25" s="106"/>
      <c r="F25" s="106"/>
      <c r="G25" s="137"/>
      <c r="H25" s="106"/>
      <c r="I25" s="106"/>
      <c r="J25" s="106"/>
      <c r="K25" s="137"/>
      <c r="L25" s="106" t="s">
        <v>197</v>
      </c>
      <c r="M25" s="496"/>
    </row>
    <row r="26" spans="1:13" ht="12.75">
      <c r="A26" s="496"/>
      <c r="B26" s="496"/>
      <c r="C26" s="496"/>
      <c r="D26" s="496"/>
      <c r="E26" s="496"/>
      <c r="F26" s="496"/>
      <c r="G26" s="496"/>
      <c r="H26" s="496"/>
      <c r="I26" s="496"/>
      <c r="J26" s="496"/>
      <c r="K26" s="496"/>
      <c r="L26" s="496"/>
      <c r="M26" s="496"/>
    </row>
  </sheetData>
  <mergeCells count="13">
    <mergeCell ref="E10:F10"/>
    <mergeCell ref="G10:I10"/>
    <mergeCell ref="J10:L10"/>
    <mergeCell ref="B4:D4"/>
    <mergeCell ref="B25:C25"/>
    <mergeCell ref="K11:K12"/>
    <mergeCell ref="L11:L12"/>
    <mergeCell ref="B6:L6"/>
    <mergeCell ref="G11:G12"/>
    <mergeCell ref="H11:H12"/>
    <mergeCell ref="I11:I12"/>
    <mergeCell ref="J11:J12"/>
    <mergeCell ref="C10:D10"/>
  </mergeCells>
  <hyperlinks>
    <hyperlink ref="L4" location="Índice!E7" display="Volver al Índice"/>
    <hyperlink ref="J4:K4" location="Índice!B6" display="Volver al índice"/>
    <hyperlink ref="B4" location="Ejercicios!B6" display="Volver a ejercicios"/>
  </hyperlinks>
  <printOptions/>
  <pageMargins left="0.75" right="0.75" top="1" bottom="1" header="0.5" footer="0.5"/>
  <pageSetup horizontalDpi="300" verticalDpi="300" orientation="portrait" scale="42" r:id="rId1"/>
</worksheet>
</file>

<file path=xl/worksheets/sheet23.xml><?xml version="1.0" encoding="utf-8"?>
<worksheet xmlns="http://schemas.openxmlformats.org/spreadsheetml/2006/main" xmlns:r="http://schemas.openxmlformats.org/officeDocument/2006/relationships">
  <sheetPr codeName="Sheet22"/>
  <dimension ref="B2:Z72"/>
  <sheetViews>
    <sheetView showGridLines="0" view="pageBreakPreview" zoomScale="80" zoomScaleNormal="60" zoomScaleSheetLayoutView="80" workbookViewId="0" topLeftCell="A1">
      <selection activeCell="A1" sqref="A1"/>
    </sheetView>
  </sheetViews>
  <sheetFormatPr defaultColWidth="9.140625" defaultRowHeight="12.75"/>
  <cols>
    <col min="1" max="1" width="5.57421875" style="1" customWidth="1"/>
    <col min="2" max="2" width="8.8515625" style="1" customWidth="1"/>
    <col min="3" max="3" width="10.8515625" style="1" customWidth="1"/>
    <col min="4" max="4" width="10.140625" style="1" customWidth="1"/>
    <col min="5" max="5" width="20.421875" style="1" customWidth="1"/>
    <col min="6" max="6" width="10.421875" style="1" customWidth="1"/>
    <col min="7" max="7" width="10.8515625" style="1" customWidth="1"/>
    <col min="8" max="8" width="13.7109375" style="1" customWidth="1"/>
    <col min="9" max="9" width="11.7109375" style="1" customWidth="1"/>
    <col min="10" max="10" width="8.28125" style="1" customWidth="1"/>
    <col min="11" max="11" width="13.140625" style="1" customWidth="1"/>
    <col min="12" max="12" width="9.00390625" style="1" customWidth="1"/>
    <col min="13" max="16384" width="11.421875" style="1" customWidth="1"/>
  </cols>
  <sheetData>
    <row r="2" spans="2:9" ht="12.75">
      <c r="B2"/>
      <c r="C2" s="605" t="s">
        <v>195</v>
      </c>
      <c r="D2" s="605"/>
      <c r="E2" s="605"/>
      <c r="F2" s="605"/>
      <c r="G2" s="605"/>
      <c r="H2" s="605"/>
      <c r="I2" s="605"/>
    </row>
    <row r="3" spans="2:9" ht="12.75">
      <c r="B3"/>
      <c r="C3"/>
      <c r="D3"/>
      <c r="E3"/>
      <c r="F3"/>
      <c r="G3"/>
      <c r="H3"/>
      <c r="I3"/>
    </row>
    <row r="4" spans="2:9" ht="12.75">
      <c r="B4"/>
      <c r="C4"/>
      <c r="D4"/>
      <c r="E4"/>
      <c r="F4"/>
      <c r="G4"/>
      <c r="H4" s="608" t="s">
        <v>194</v>
      </c>
      <c r="I4" s="608"/>
    </row>
    <row r="5" spans="2:9" ht="12.75">
      <c r="B5"/>
      <c r="C5"/>
      <c r="D5"/>
      <c r="E5"/>
      <c r="F5"/>
      <c r="G5"/>
      <c r="H5"/>
      <c r="I5"/>
    </row>
    <row r="6" spans="2:26" ht="18.75">
      <c r="B6" s="606" t="s">
        <v>322</v>
      </c>
      <c r="C6" s="606"/>
      <c r="D6" s="606"/>
      <c r="E6" s="606"/>
      <c r="F6" s="606"/>
      <c r="G6" s="606"/>
      <c r="H6" s="606"/>
      <c r="I6" s="606"/>
      <c r="M6" s="29"/>
      <c r="N6" s="29"/>
      <c r="O6" s="29"/>
      <c r="P6" s="29"/>
      <c r="Q6" s="29"/>
      <c r="R6" s="29"/>
      <c r="S6" s="29"/>
      <c r="T6" s="29"/>
      <c r="U6" s="29"/>
      <c r="V6" s="29"/>
      <c r="W6" s="29"/>
      <c r="X6" s="29"/>
      <c r="Y6" s="29"/>
      <c r="Z6" s="29"/>
    </row>
    <row r="7" spans="13:26" ht="12.75">
      <c r="M7" s="29"/>
      <c r="N7" s="29"/>
      <c r="O7" s="29"/>
      <c r="P7" s="29"/>
      <c r="Q7" s="29"/>
      <c r="R7" s="29"/>
      <c r="S7" s="29"/>
      <c r="T7" s="29"/>
      <c r="U7" s="29"/>
      <c r="V7" s="29"/>
      <c r="W7" s="29"/>
      <c r="X7" s="29"/>
      <c r="Y7" s="29"/>
      <c r="Z7" s="29"/>
    </row>
    <row r="8" spans="13:26" ht="12.75">
      <c r="M8" s="29"/>
      <c r="N8" s="29"/>
      <c r="O8" s="29"/>
      <c r="P8" s="29"/>
      <c r="Q8" s="381"/>
      <c r="R8" s="29"/>
      <c r="S8" s="29"/>
      <c r="T8" s="29"/>
      <c r="U8" s="29"/>
      <c r="V8" s="29"/>
      <c r="W8" s="29"/>
      <c r="X8" s="29"/>
      <c r="Y8" s="29"/>
      <c r="Z8" s="29"/>
    </row>
    <row r="9" spans="3:26" ht="12.75">
      <c r="C9" s="575" t="s">
        <v>368</v>
      </c>
      <c r="D9" s="575"/>
      <c r="E9" s="575"/>
      <c r="F9" s="575"/>
      <c r="G9" s="575"/>
      <c r="H9" s="575"/>
      <c r="M9" s="29"/>
      <c r="N9" s="29"/>
      <c r="O9" s="29"/>
      <c r="P9" s="29"/>
      <c r="Q9" s="29"/>
      <c r="R9" s="29"/>
      <c r="S9" s="29"/>
      <c r="T9" s="29"/>
      <c r="U9" s="29"/>
      <c r="V9" s="29"/>
      <c r="W9" s="29"/>
      <c r="X9" s="29"/>
      <c r="Y9" s="29"/>
      <c r="Z9" s="29"/>
    </row>
    <row r="10" spans="3:26" ht="12.75">
      <c r="C10" s="607" t="s">
        <v>23</v>
      </c>
      <c r="D10" s="607"/>
      <c r="E10" s="607"/>
      <c r="F10" s="607"/>
      <c r="G10" s="607"/>
      <c r="H10" s="607"/>
      <c r="M10" s="29"/>
      <c r="N10" s="29"/>
      <c r="O10" s="29"/>
      <c r="P10" s="29"/>
      <c r="Q10" s="29"/>
      <c r="R10" s="29"/>
      <c r="S10" s="29"/>
      <c r="T10" s="29"/>
      <c r="U10" s="29"/>
      <c r="V10" s="29"/>
      <c r="W10" s="29"/>
      <c r="X10" s="29"/>
      <c r="Y10" s="29"/>
      <c r="Z10" s="29"/>
    </row>
    <row r="11" spans="3:26" ht="13.5" thickBot="1">
      <c r="C11" s="68"/>
      <c r="D11" s="68"/>
      <c r="E11" s="68"/>
      <c r="F11" s="68"/>
      <c r="G11" s="68"/>
      <c r="H11" s="68"/>
      <c r="M11" s="29"/>
      <c r="N11" s="29"/>
      <c r="O11" s="29"/>
      <c r="P11" s="29"/>
      <c r="Q11" s="29"/>
      <c r="R11" s="29"/>
      <c r="S11" s="29"/>
      <c r="T11" s="29"/>
      <c r="U11" s="29"/>
      <c r="V11" s="29"/>
      <c r="W11" s="29"/>
      <c r="X11" s="29"/>
      <c r="Y11" s="29"/>
      <c r="Z11" s="29"/>
    </row>
    <row r="12" spans="3:26" ht="13.5" thickBot="1">
      <c r="C12" s="255"/>
      <c r="D12" s="183" t="s">
        <v>563</v>
      </c>
      <c r="E12" s="183" t="s">
        <v>4</v>
      </c>
      <c r="F12" s="183" t="s">
        <v>5</v>
      </c>
      <c r="G12" s="183" t="s">
        <v>97</v>
      </c>
      <c r="H12" s="183" t="s">
        <v>67</v>
      </c>
      <c r="M12" s="29"/>
      <c r="N12" s="29"/>
      <c r="O12" s="29"/>
      <c r="P12" s="29"/>
      <c r="Q12" s="29"/>
      <c r="R12" s="29"/>
      <c r="S12" s="29"/>
      <c r="T12" s="29"/>
      <c r="U12" s="29"/>
      <c r="V12" s="29"/>
      <c r="W12" s="29"/>
      <c r="X12" s="29"/>
      <c r="Y12" s="29"/>
      <c r="Z12" s="29"/>
    </row>
    <row r="13" spans="3:26" ht="12.75">
      <c r="C13" s="6"/>
      <c r="D13" s="6"/>
      <c r="E13" s="6"/>
      <c r="F13" s="6"/>
      <c r="G13" s="6"/>
      <c r="H13" s="6"/>
      <c r="M13" s="29"/>
      <c r="N13" s="29"/>
      <c r="O13" s="29"/>
      <c r="P13" s="29"/>
      <c r="Q13" s="29"/>
      <c r="R13" s="29"/>
      <c r="S13" s="29"/>
      <c r="T13" s="29"/>
      <c r="U13" s="29"/>
      <c r="V13" s="29"/>
      <c r="W13" s="29"/>
      <c r="X13" s="29"/>
      <c r="Y13" s="29"/>
      <c r="Z13" s="29"/>
    </row>
    <row r="14" spans="3:26" ht="12.75">
      <c r="C14" s="152">
        <v>1956</v>
      </c>
      <c r="D14" s="323">
        <v>5.1</v>
      </c>
      <c r="E14" s="323">
        <v>5.2</v>
      </c>
      <c r="F14" s="323">
        <v>4.4</v>
      </c>
      <c r="G14" s="323">
        <v>4</v>
      </c>
      <c r="H14" s="323">
        <v>5.7</v>
      </c>
      <c r="M14" s="29"/>
      <c r="N14" s="29"/>
      <c r="O14" s="29"/>
      <c r="P14" s="29"/>
      <c r="Q14" s="29"/>
      <c r="R14" s="29"/>
      <c r="S14" s="29"/>
      <c r="T14" s="29"/>
      <c r="U14" s="29"/>
      <c r="V14" s="29"/>
      <c r="W14" s="29"/>
      <c r="X14" s="29"/>
      <c r="Y14" s="29"/>
      <c r="Z14" s="29"/>
    </row>
    <row r="15" spans="3:26" ht="12.75">
      <c r="C15" s="35">
        <v>1957</v>
      </c>
      <c r="D15" s="316">
        <v>15.1</v>
      </c>
      <c r="E15" s="316">
        <v>20.7</v>
      </c>
      <c r="F15" s="316">
        <v>7.6</v>
      </c>
      <c r="G15" s="316">
        <v>13.8</v>
      </c>
      <c r="H15" s="316">
        <v>13.4</v>
      </c>
      <c r="M15" s="29"/>
      <c r="N15" s="29"/>
      <c r="O15" s="29"/>
      <c r="P15" s="29"/>
      <c r="Q15" s="29"/>
      <c r="R15" s="29"/>
      <c r="S15" s="29"/>
      <c r="T15" s="29"/>
      <c r="U15" s="29"/>
      <c r="V15" s="29"/>
      <c r="W15" s="29"/>
      <c r="X15" s="29"/>
      <c r="Y15" s="29"/>
      <c r="Z15" s="29"/>
    </row>
    <row r="16" spans="3:26" ht="12.75">
      <c r="C16" s="152">
        <v>1958</v>
      </c>
      <c r="D16" s="323">
        <v>13</v>
      </c>
      <c r="E16" s="323">
        <v>12</v>
      </c>
      <c r="F16" s="323">
        <v>10</v>
      </c>
      <c r="G16" s="323">
        <v>16.2</v>
      </c>
      <c r="H16" s="323">
        <v>16.9</v>
      </c>
      <c r="M16" s="29"/>
      <c r="N16" s="29"/>
      <c r="O16" s="29"/>
      <c r="P16" s="29"/>
      <c r="Q16" s="29"/>
      <c r="R16" s="29"/>
      <c r="S16" s="29"/>
      <c r="T16" s="29"/>
      <c r="U16" s="29"/>
      <c r="V16" s="29"/>
      <c r="W16" s="29"/>
      <c r="X16" s="29"/>
      <c r="Y16" s="29"/>
      <c r="Z16" s="29"/>
    </row>
    <row r="17" spans="3:26" ht="12.75">
      <c r="C17" s="35">
        <v>1959</v>
      </c>
      <c r="D17" s="316">
        <v>8.5</v>
      </c>
      <c r="E17" s="316">
        <v>8.5</v>
      </c>
      <c r="F17" s="316">
        <v>8.3</v>
      </c>
      <c r="G17" s="316">
        <v>8.3</v>
      </c>
      <c r="H17" s="316">
        <v>8.8</v>
      </c>
      <c r="M17" s="29"/>
      <c r="N17" s="29"/>
      <c r="O17" s="29"/>
      <c r="P17" s="29"/>
      <c r="Q17" s="29"/>
      <c r="R17" s="29"/>
      <c r="S17" s="29"/>
      <c r="T17" s="29"/>
      <c r="U17" s="29"/>
      <c r="V17" s="29"/>
      <c r="W17" s="29"/>
      <c r="X17" s="29"/>
      <c r="Y17" s="29"/>
      <c r="Z17" s="29"/>
    </row>
    <row r="18" spans="3:26" ht="12.75">
      <c r="C18" s="152">
        <v>1960</v>
      </c>
      <c r="D18" s="323">
        <v>6</v>
      </c>
      <c r="E18" s="323">
        <v>4.9</v>
      </c>
      <c r="F18" s="323">
        <v>7.5</v>
      </c>
      <c r="G18" s="323">
        <v>6.5</v>
      </c>
      <c r="H18" s="323">
        <v>6.6</v>
      </c>
      <c r="M18" s="29"/>
      <c r="N18" s="29"/>
      <c r="O18" s="29"/>
      <c r="P18" s="29"/>
      <c r="Q18" s="29"/>
      <c r="R18" s="29"/>
      <c r="S18" s="29"/>
      <c r="T18" s="29"/>
      <c r="U18" s="29"/>
      <c r="V18" s="29"/>
      <c r="W18" s="29"/>
      <c r="X18" s="29"/>
      <c r="Y18" s="29"/>
      <c r="Z18" s="29"/>
    </row>
    <row r="19" spans="3:26" ht="12.75">
      <c r="C19" s="35">
        <v>1961</v>
      </c>
      <c r="D19" s="316">
        <v>8.4</v>
      </c>
      <c r="E19" s="316">
        <v>9</v>
      </c>
      <c r="F19" s="316">
        <v>8.4</v>
      </c>
      <c r="G19" s="316">
        <v>5.2</v>
      </c>
      <c r="H19" s="316">
        <v>6.4</v>
      </c>
      <c r="M19" s="29"/>
      <c r="N19" s="29"/>
      <c r="O19" s="29"/>
      <c r="P19" s="29"/>
      <c r="Q19" s="29"/>
      <c r="R19" s="29"/>
      <c r="S19" s="29"/>
      <c r="T19" s="29"/>
      <c r="U19" s="29"/>
      <c r="V19" s="29"/>
      <c r="W19" s="29"/>
      <c r="X19" s="29"/>
      <c r="Y19" s="29"/>
      <c r="Z19" s="29"/>
    </row>
    <row r="20" spans="3:26" ht="12.75">
      <c r="C20" s="152">
        <v>1962</v>
      </c>
      <c r="D20" s="323">
        <v>5.1</v>
      </c>
      <c r="E20" s="323">
        <v>2.8</v>
      </c>
      <c r="F20" s="323">
        <v>7.9</v>
      </c>
      <c r="G20" s="323">
        <v>4.9</v>
      </c>
      <c r="H20" s="323">
        <v>8.5</v>
      </c>
      <c r="M20" s="29"/>
      <c r="N20" s="29"/>
      <c r="O20" s="29"/>
      <c r="P20" s="29"/>
      <c r="Q20" s="29"/>
      <c r="R20" s="29"/>
      <c r="S20" s="29"/>
      <c r="T20" s="29"/>
      <c r="U20" s="29"/>
      <c r="V20" s="29"/>
      <c r="W20" s="29"/>
      <c r="X20" s="29"/>
      <c r="Y20" s="29"/>
      <c r="Z20" s="29"/>
    </row>
    <row r="21" spans="3:26" ht="12.75">
      <c r="C21" s="35">
        <v>1963</v>
      </c>
      <c r="D21" s="316">
        <v>24.5</v>
      </c>
      <c r="E21" s="316">
        <v>29</v>
      </c>
      <c r="F21" s="316">
        <v>17.2</v>
      </c>
      <c r="G21" s="316">
        <v>24.2</v>
      </c>
      <c r="H21" s="316">
        <v>25</v>
      </c>
      <c r="M21" s="29"/>
      <c r="N21" s="29"/>
      <c r="O21" s="29"/>
      <c r="P21" s="29"/>
      <c r="Q21" s="29"/>
      <c r="R21" s="29"/>
      <c r="S21" s="29"/>
      <c r="T21" s="29"/>
      <c r="U21" s="29"/>
      <c r="V21" s="29"/>
      <c r="W21" s="29"/>
      <c r="X21" s="29"/>
      <c r="Y21" s="29"/>
      <c r="Z21" s="29"/>
    </row>
    <row r="22" spans="3:26" ht="12.75">
      <c r="C22" s="152">
        <v>1964</v>
      </c>
      <c r="D22" s="323">
        <v>15.7</v>
      </c>
      <c r="E22" s="323">
        <v>2.3</v>
      </c>
      <c r="F22" s="323">
        <v>11.7</v>
      </c>
      <c r="G22" s="323">
        <v>6.1</v>
      </c>
      <c r="H22" s="323">
        <v>12.4</v>
      </c>
      <c r="M22" s="29"/>
      <c r="N22" s="29"/>
      <c r="O22" s="29"/>
      <c r="P22" s="29"/>
      <c r="Q22" s="29"/>
      <c r="R22" s="29"/>
      <c r="S22" s="29"/>
      <c r="T22" s="29"/>
      <c r="U22" s="29"/>
      <c r="V22" s="29"/>
      <c r="W22" s="29"/>
      <c r="X22" s="29"/>
      <c r="Y22" s="29"/>
      <c r="Z22" s="29"/>
    </row>
    <row r="23" spans="3:26" ht="12.75">
      <c r="C23" s="35">
        <v>1965</v>
      </c>
      <c r="D23" s="316">
        <v>8.7</v>
      </c>
      <c r="E23" s="316">
        <v>7.4</v>
      </c>
      <c r="F23" s="316">
        <v>10.5</v>
      </c>
      <c r="G23" s="316">
        <v>7.3</v>
      </c>
      <c r="H23" s="316">
        <v>9.4</v>
      </c>
      <c r="M23" s="29"/>
      <c r="N23" s="29"/>
      <c r="O23" s="29"/>
      <c r="P23" s="29"/>
      <c r="Q23" s="29"/>
      <c r="R23" s="29"/>
      <c r="S23" s="29"/>
      <c r="T23" s="29"/>
      <c r="U23" s="29"/>
      <c r="V23" s="29"/>
      <c r="W23" s="29"/>
      <c r="X23" s="29"/>
      <c r="Y23" s="29"/>
      <c r="Z23" s="29"/>
    </row>
    <row r="24" spans="3:26" ht="12.75">
      <c r="C24" s="152">
        <v>1966</v>
      </c>
      <c r="D24" s="323">
        <v>16.8</v>
      </c>
      <c r="E24" s="323">
        <v>17.7</v>
      </c>
      <c r="F24" s="323">
        <v>13.1</v>
      </c>
      <c r="G24" s="323">
        <v>22.6</v>
      </c>
      <c r="H24" s="323">
        <v>16.1</v>
      </c>
      <c r="M24" s="29"/>
      <c r="N24" s="29"/>
      <c r="O24" s="29"/>
      <c r="P24" s="29"/>
      <c r="Q24" s="29"/>
      <c r="R24" s="29"/>
      <c r="S24" s="29"/>
      <c r="T24" s="29"/>
      <c r="U24" s="29"/>
      <c r="V24" s="29"/>
      <c r="W24" s="29"/>
      <c r="X24" s="29"/>
      <c r="Y24" s="29"/>
      <c r="Z24" s="29"/>
    </row>
    <row r="25" spans="3:26" ht="12.75">
      <c r="C25" s="35">
        <v>1967</v>
      </c>
      <c r="D25" s="316">
        <v>8.9</v>
      </c>
      <c r="E25" s="316">
        <v>5.7</v>
      </c>
      <c r="F25" s="316">
        <v>9.6</v>
      </c>
      <c r="G25" s="316">
        <v>8.9</v>
      </c>
      <c r="H25" s="316">
        <v>13.5</v>
      </c>
      <c r="M25" s="29"/>
      <c r="N25" s="29"/>
      <c r="O25" s="29"/>
      <c r="P25" s="29"/>
      <c r="Q25" s="29"/>
      <c r="R25" s="29"/>
      <c r="S25" s="29"/>
      <c r="T25" s="29"/>
      <c r="U25" s="29"/>
      <c r="V25" s="29"/>
      <c r="W25" s="29"/>
      <c r="X25" s="29"/>
      <c r="Y25" s="29"/>
      <c r="Z25" s="29"/>
    </row>
    <row r="26" spans="3:26" ht="12.75">
      <c r="C26" s="152">
        <v>1968</v>
      </c>
      <c r="D26" s="323">
        <v>7.6</v>
      </c>
      <c r="E26" s="323">
        <v>7.3</v>
      </c>
      <c r="F26" s="323">
        <v>7.2</v>
      </c>
      <c r="G26" s="323">
        <v>6.7</v>
      </c>
      <c r="H26" s="323">
        <v>7.7</v>
      </c>
      <c r="M26" s="29"/>
      <c r="N26" s="29"/>
      <c r="O26" s="29"/>
      <c r="P26" s="29"/>
      <c r="Q26" s="29"/>
      <c r="R26" s="29"/>
      <c r="S26" s="29"/>
      <c r="T26" s="29"/>
      <c r="U26" s="29"/>
      <c r="V26" s="29"/>
      <c r="W26" s="29"/>
      <c r="X26" s="29"/>
      <c r="Y26" s="29"/>
      <c r="Z26" s="29"/>
    </row>
    <row r="27" spans="3:26" ht="12.75">
      <c r="C27" s="35">
        <v>1969</v>
      </c>
      <c r="D27" s="316">
        <v>7</v>
      </c>
      <c r="E27" s="316">
        <v>5.9</v>
      </c>
      <c r="F27" s="316">
        <v>7.5</v>
      </c>
      <c r="G27" s="316">
        <v>8.1</v>
      </c>
      <c r="H27" s="316">
        <v>8.2</v>
      </c>
      <c r="M27" s="29"/>
      <c r="N27" s="29"/>
      <c r="O27" s="29"/>
      <c r="P27" s="29"/>
      <c r="Q27" s="29"/>
      <c r="R27" s="29"/>
      <c r="S27" s="29"/>
      <c r="T27" s="29"/>
      <c r="U27" s="29"/>
      <c r="V27" s="29"/>
      <c r="W27" s="29"/>
      <c r="X27" s="29"/>
      <c r="Y27" s="29"/>
      <c r="Z27" s="29"/>
    </row>
    <row r="28" spans="3:26" ht="12.75">
      <c r="C28" s="152">
        <v>1970</v>
      </c>
      <c r="D28" s="323">
        <v>7.1</v>
      </c>
      <c r="E28" s="323">
        <v>5.1</v>
      </c>
      <c r="F28" s="323">
        <v>7.3</v>
      </c>
      <c r="G28" s="323">
        <v>10.8</v>
      </c>
      <c r="H28" s="323">
        <v>8.9</v>
      </c>
      <c r="M28" s="29"/>
      <c r="N28" s="29"/>
      <c r="O28" s="29"/>
      <c r="P28" s="29"/>
      <c r="Q28" s="29"/>
      <c r="R28" s="29"/>
      <c r="S28" s="29"/>
      <c r="T28" s="29"/>
      <c r="U28" s="29"/>
      <c r="V28" s="29"/>
      <c r="W28" s="29"/>
      <c r="X28" s="29"/>
      <c r="Y28" s="29"/>
      <c r="Z28" s="29"/>
    </row>
    <row r="29" spans="3:26" ht="12.75">
      <c r="C29" s="35">
        <v>1971</v>
      </c>
      <c r="D29" s="35">
        <v>12.8</v>
      </c>
      <c r="E29" s="35">
        <v>15.5</v>
      </c>
      <c r="F29" s="35">
        <v>11.8</v>
      </c>
      <c r="G29" s="35">
        <v>10.6</v>
      </c>
      <c r="H29" s="35">
        <v>11.2</v>
      </c>
      <c r="M29" s="29"/>
      <c r="N29" s="29"/>
      <c r="O29" s="29"/>
      <c r="P29" s="29"/>
      <c r="Q29" s="29"/>
      <c r="R29" s="29"/>
      <c r="S29" s="29"/>
      <c r="T29" s="29"/>
      <c r="U29" s="29"/>
      <c r="V29" s="29"/>
      <c r="W29" s="29"/>
      <c r="X29" s="29"/>
      <c r="Y29" s="29"/>
      <c r="Z29" s="29"/>
    </row>
    <row r="30" spans="3:26" ht="12.75">
      <c r="C30" s="152">
        <v>1972</v>
      </c>
      <c r="D30" s="323">
        <v>13.7</v>
      </c>
      <c r="E30" s="323">
        <v>15.7</v>
      </c>
      <c r="F30" s="323">
        <v>13.1</v>
      </c>
      <c r="G30" s="323">
        <v>15.7</v>
      </c>
      <c r="H30" s="323">
        <v>10.1</v>
      </c>
      <c r="M30" s="29"/>
      <c r="N30" s="29"/>
      <c r="O30" s="29"/>
      <c r="P30" s="29"/>
      <c r="Q30" s="29"/>
      <c r="R30" s="29"/>
      <c r="S30" s="29"/>
      <c r="T30" s="29"/>
      <c r="U30" s="29"/>
      <c r="V30" s="29"/>
      <c r="W30" s="29"/>
      <c r="X30" s="29"/>
      <c r="Y30" s="29"/>
      <c r="Z30" s="29"/>
    </row>
    <row r="31" spans="3:26" ht="12.75">
      <c r="C31" s="35">
        <v>1973</v>
      </c>
      <c r="D31" s="316">
        <v>22.4</v>
      </c>
      <c r="E31" s="316">
        <v>30.8</v>
      </c>
      <c r="F31" s="316">
        <v>15.9</v>
      </c>
      <c r="G31" s="316">
        <v>22.5</v>
      </c>
      <c r="H31" s="316">
        <v>12.2</v>
      </c>
      <c r="M31" s="29"/>
      <c r="N31" s="29"/>
      <c r="O31" s="29"/>
      <c r="P31" s="29"/>
      <c r="Q31" s="29"/>
      <c r="R31" s="29"/>
      <c r="S31" s="29"/>
      <c r="T31" s="29"/>
      <c r="U31" s="29"/>
      <c r="V31" s="29"/>
      <c r="W31" s="29"/>
      <c r="X31" s="29"/>
      <c r="Y31" s="29"/>
      <c r="Z31" s="29"/>
    </row>
    <row r="32" spans="3:26" ht="12.75">
      <c r="C32" s="152">
        <v>1974</v>
      </c>
      <c r="D32" s="323">
        <v>25.1</v>
      </c>
      <c r="E32" s="323">
        <v>30.3</v>
      </c>
      <c r="F32" s="323">
        <v>17.6</v>
      </c>
      <c r="G32" s="323">
        <v>23.2</v>
      </c>
      <c r="H32" s="323">
        <v>22.6</v>
      </c>
      <c r="M32" s="29"/>
      <c r="N32" s="29"/>
      <c r="O32" s="29"/>
      <c r="P32" s="29"/>
      <c r="Q32" s="29"/>
      <c r="R32" s="29"/>
      <c r="S32" s="29"/>
      <c r="T32" s="29"/>
      <c r="U32" s="29"/>
      <c r="V32" s="29"/>
      <c r="W32" s="29"/>
      <c r="X32" s="29"/>
      <c r="Y32" s="29"/>
      <c r="Z32" s="29"/>
    </row>
    <row r="33" spans="3:26" ht="12.75">
      <c r="C33" s="35">
        <v>1975</v>
      </c>
      <c r="D33" s="316">
        <v>17.6</v>
      </c>
      <c r="E33" s="316">
        <v>19.5</v>
      </c>
      <c r="F33" s="316">
        <v>16.2</v>
      </c>
      <c r="G33" s="316">
        <v>13.4</v>
      </c>
      <c r="H33" s="316">
        <v>16.6</v>
      </c>
      <c r="M33" s="29"/>
      <c r="N33" s="29"/>
      <c r="O33" s="29"/>
      <c r="P33" s="29"/>
      <c r="Q33" s="29"/>
      <c r="R33" s="29"/>
      <c r="S33" s="29"/>
      <c r="T33" s="29"/>
      <c r="U33" s="29"/>
      <c r="V33" s="29"/>
      <c r="W33" s="29"/>
      <c r="X33" s="29"/>
      <c r="Y33" s="29"/>
      <c r="Z33" s="29"/>
    </row>
    <row r="34" spans="3:26" ht="12.75">
      <c r="C34" s="152">
        <v>1976</v>
      </c>
      <c r="D34" s="323">
        <v>25.5</v>
      </c>
      <c r="E34" s="323">
        <v>28.1</v>
      </c>
      <c r="F34" s="323">
        <v>22.2</v>
      </c>
      <c r="G34" s="323">
        <v>22.6</v>
      </c>
      <c r="H34" s="323">
        <v>24.1</v>
      </c>
      <c r="M34" s="29"/>
      <c r="N34" s="29"/>
      <c r="O34" s="29"/>
      <c r="P34" s="29"/>
      <c r="Q34" s="29"/>
      <c r="R34" s="29"/>
      <c r="S34" s="29"/>
      <c r="T34" s="29"/>
      <c r="U34" s="29"/>
      <c r="V34" s="29"/>
      <c r="W34" s="29"/>
      <c r="X34" s="29"/>
      <c r="Y34" s="29"/>
      <c r="Z34" s="29"/>
    </row>
    <row r="35" spans="3:26" ht="12.75">
      <c r="C35" s="35">
        <v>1977</v>
      </c>
      <c r="D35" s="316">
        <v>27.5</v>
      </c>
      <c r="E35" s="316">
        <v>34.4</v>
      </c>
      <c r="F35" s="316">
        <v>18.6</v>
      </c>
      <c r="G35" s="316">
        <v>223.7</v>
      </c>
      <c r="H35" s="316">
        <v>20.2</v>
      </c>
      <c r="M35" s="29"/>
      <c r="N35" s="29"/>
      <c r="O35" s="29"/>
      <c r="P35" s="29"/>
      <c r="Q35" s="29"/>
      <c r="R35" s="29"/>
      <c r="S35" s="29"/>
      <c r="T35" s="29"/>
      <c r="U35" s="29"/>
      <c r="V35" s="29"/>
      <c r="W35" s="29"/>
      <c r="X35" s="29"/>
      <c r="Y35" s="29"/>
      <c r="Z35" s="29"/>
    </row>
    <row r="36" spans="3:26" ht="12.75">
      <c r="C36" s="152">
        <v>1978</v>
      </c>
      <c r="D36" s="323">
        <v>19.8</v>
      </c>
      <c r="E36" s="323">
        <v>14.2</v>
      </c>
      <c r="F36" s="323">
        <v>23.5</v>
      </c>
      <c r="G36" s="323">
        <v>27.6</v>
      </c>
      <c r="H36" s="323">
        <v>27.4</v>
      </c>
      <c r="M36" s="29"/>
      <c r="N36" s="29"/>
      <c r="O36" s="29"/>
      <c r="P36" s="29"/>
      <c r="Q36" s="29"/>
      <c r="R36" s="29"/>
      <c r="S36" s="29"/>
      <c r="T36" s="29"/>
      <c r="U36" s="29"/>
      <c r="V36" s="29"/>
      <c r="W36" s="29"/>
      <c r="X36" s="29"/>
      <c r="Y36" s="29"/>
      <c r="Z36" s="29"/>
    </row>
    <row r="37" spans="3:26" ht="12.75">
      <c r="C37" s="35">
        <v>1979</v>
      </c>
      <c r="D37" s="316">
        <v>26.5</v>
      </c>
      <c r="E37" s="316">
        <v>32.1</v>
      </c>
      <c r="F37" s="316">
        <v>20.8</v>
      </c>
      <c r="G37" s="316">
        <v>25.1</v>
      </c>
      <c r="H37" s="316">
        <v>24.3</v>
      </c>
      <c r="M37" s="29"/>
      <c r="N37" s="29"/>
      <c r="O37" s="29"/>
      <c r="P37" s="29"/>
      <c r="Q37" s="29"/>
      <c r="R37" s="29"/>
      <c r="S37" s="29"/>
      <c r="T37" s="29"/>
      <c r="U37" s="29"/>
      <c r="V37" s="29"/>
      <c r="W37" s="29"/>
      <c r="X37" s="29"/>
      <c r="Y37" s="29"/>
      <c r="Z37" s="29"/>
    </row>
    <row r="38" spans="3:26" ht="12.75">
      <c r="C38" s="152">
        <v>1980</v>
      </c>
      <c r="D38" s="323">
        <v>24.6</v>
      </c>
      <c r="E38" s="323">
        <v>26.7</v>
      </c>
      <c r="F38" s="323">
        <v>23</v>
      </c>
      <c r="G38" s="323">
        <v>19.4</v>
      </c>
      <c r="H38" s="323">
        <v>24.7</v>
      </c>
      <c r="M38" s="29"/>
      <c r="N38" s="29"/>
      <c r="O38" s="29"/>
      <c r="P38" s="29"/>
      <c r="Q38" s="29"/>
      <c r="R38" s="29"/>
      <c r="S38" s="29"/>
      <c r="T38" s="29"/>
      <c r="U38" s="29"/>
      <c r="V38" s="29"/>
      <c r="W38" s="29"/>
      <c r="X38" s="29"/>
      <c r="Y38" s="29"/>
      <c r="Z38" s="29"/>
    </row>
    <row r="39" spans="3:26" ht="12.75">
      <c r="C39" s="35">
        <v>1981</v>
      </c>
      <c r="D39" s="316">
        <v>25.6</v>
      </c>
      <c r="E39" s="316">
        <v>28.8</v>
      </c>
      <c r="F39" s="316">
        <v>22.6</v>
      </c>
      <c r="G39" s="316">
        <v>19</v>
      </c>
      <c r="H39" s="316">
        <v>25.7</v>
      </c>
      <c r="M39" s="29"/>
      <c r="N39" s="29"/>
      <c r="O39" s="29"/>
      <c r="P39" s="29"/>
      <c r="Q39" s="29"/>
      <c r="R39" s="29"/>
      <c r="S39" s="29"/>
      <c r="T39" s="29"/>
      <c r="U39" s="29"/>
      <c r="V39" s="29"/>
      <c r="W39" s="29"/>
      <c r="X39" s="29"/>
      <c r="Y39" s="29"/>
      <c r="Z39" s="29"/>
    </row>
    <row r="40" spans="3:26" ht="12.75">
      <c r="C40" s="152">
        <v>1982</v>
      </c>
      <c r="D40" s="323">
        <v>24.4</v>
      </c>
      <c r="E40" s="323">
        <v>24.6</v>
      </c>
      <c r="F40" s="323">
        <v>26.6</v>
      </c>
      <c r="G40" s="323">
        <v>17.9</v>
      </c>
      <c r="H40" s="323">
        <v>22.8</v>
      </c>
      <c r="M40" s="29"/>
      <c r="N40" s="29"/>
      <c r="O40" s="29"/>
      <c r="P40" s="29"/>
      <c r="Q40" s="29"/>
      <c r="R40" s="29"/>
      <c r="S40" s="29"/>
      <c r="T40" s="29"/>
      <c r="U40" s="29"/>
      <c r="V40" s="29"/>
      <c r="W40" s="29"/>
      <c r="X40" s="29"/>
      <c r="Y40" s="29"/>
      <c r="Z40" s="29"/>
    </row>
    <row r="41" spans="3:26" ht="12.75">
      <c r="C41" s="35">
        <v>1983</v>
      </c>
      <c r="D41" s="316">
        <v>16.5</v>
      </c>
      <c r="E41" s="316">
        <v>17.4</v>
      </c>
      <c r="F41" s="316">
        <v>13.9</v>
      </c>
      <c r="G41" s="316">
        <v>11.9</v>
      </c>
      <c r="H41" s="316">
        <v>19.2</v>
      </c>
      <c r="M41" s="29"/>
      <c r="N41" s="29"/>
      <c r="O41" s="29"/>
      <c r="P41" s="29"/>
      <c r="Q41" s="29"/>
      <c r="R41" s="29"/>
      <c r="S41" s="29"/>
      <c r="T41" s="29"/>
      <c r="U41" s="29"/>
      <c r="V41" s="29"/>
      <c r="W41" s="29"/>
      <c r="X41" s="29"/>
      <c r="Y41" s="29"/>
      <c r="Z41" s="29"/>
    </row>
    <row r="42" spans="3:26" ht="12.75">
      <c r="C42" s="152">
        <v>1984</v>
      </c>
      <c r="D42" s="323">
        <v>18.3</v>
      </c>
      <c r="E42" s="323">
        <v>18.6</v>
      </c>
      <c r="F42" s="323">
        <v>11.7</v>
      </c>
      <c r="G42" s="323">
        <v>17.6</v>
      </c>
      <c r="H42" s="323">
        <v>24.7</v>
      </c>
      <c r="M42" s="29"/>
      <c r="N42" s="29"/>
      <c r="O42" s="29"/>
      <c r="P42" s="29"/>
      <c r="Q42" s="29"/>
      <c r="R42" s="29"/>
      <c r="S42" s="29"/>
      <c r="T42" s="29"/>
      <c r="U42" s="29"/>
      <c r="V42" s="29"/>
      <c r="W42" s="29"/>
      <c r="X42" s="29"/>
      <c r="Y42" s="29"/>
      <c r="Z42" s="29"/>
    </row>
    <row r="43" spans="3:26" ht="12.75">
      <c r="C43" s="35">
        <v>1985</v>
      </c>
      <c r="D43" s="316">
        <v>21.8</v>
      </c>
      <c r="E43" s="316">
        <v>28.2</v>
      </c>
      <c r="F43" s="316">
        <v>15.2</v>
      </c>
      <c r="G43" s="316">
        <v>15.5</v>
      </c>
      <c r="H43" s="316">
        <v>19.3</v>
      </c>
      <c r="M43" s="29"/>
      <c r="N43" s="29"/>
      <c r="O43" s="29"/>
      <c r="P43" s="29"/>
      <c r="Q43" s="29"/>
      <c r="R43" s="29"/>
      <c r="S43" s="29"/>
      <c r="T43" s="29"/>
      <c r="U43" s="29"/>
      <c r="V43" s="29"/>
      <c r="W43" s="29"/>
      <c r="X43" s="29"/>
      <c r="Y43" s="29"/>
      <c r="Z43" s="29"/>
    </row>
    <row r="44" spans="3:26" ht="12.75">
      <c r="C44" s="152">
        <v>1986</v>
      </c>
      <c r="D44" s="323">
        <v>21.6</v>
      </c>
      <c r="E44" s="323">
        <v>24.5</v>
      </c>
      <c r="F44" s="323">
        <v>15.7</v>
      </c>
      <c r="G44" s="323">
        <v>17.7</v>
      </c>
      <c r="H44" s="323">
        <v>22.6</v>
      </c>
      <c r="M44" s="29"/>
      <c r="N44" s="29"/>
      <c r="O44" s="29"/>
      <c r="P44" s="29"/>
      <c r="Q44" s="29"/>
      <c r="R44" s="29"/>
      <c r="S44" s="29"/>
      <c r="T44" s="29"/>
      <c r="U44" s="29"/>
      <c r="V44" s="29"/>
      <c r="W44" s="29"/>
      <c r="X44" s="29"/>
      <c r="Y44" s="29"/>
      <c r="Z44" s="29"/>
    </row>
    <row r="45" spans="3:26" ht="12.75">
      <c r="C45" s="35">
        <v>1987</v>
      </c>
      <c r="D45" s="35">
        <v>22.6</v>
      </c>
      <c r="E45" s="35">
        <v>25.9</v>
      </c>
      <c r="F45" s="35">
        <v>17.9</v>
      </c>
      <c r="G45" s="35">
        <v>18.6</v>
      </c>
      <c r="H45" s="35">
        <v>21.9</v>
      </c>
      <c r="M45" s="29"/>
      <c r="N45" s="29"/>
      <c r="O45" s="29"/>
      <c r="P45" s="29"/>
      <c r="Q45" s="29"/>
      <c r="R45" s="29"/>
      <c r="S45" s="29"/>
      <c r="T45" s="29"/>
      <c r="U45" s="29"/>
      <c r="V45" s="29"/>
      <c r="W45" s="29"/>
      <c r="X45" s="29"/>
      <c r="Y45" s="29"/>
      <c r="Z45" s="29"/>
    </row>
    <row r="46" spans="3:26" ht="12.75">
      <c r="C46" s="152">
        <v>1988</v>
      </c>
      <c r="D46" s="323">
        <v>27.6</v>
      </c>
      <c r="E46" s="323">
        <v>30.1</v>
      </c>
      <c r="F46" s="323">
        <v>23.1</v>
      </c>
      <c r="G46" s="323">
        <v>23.8</v>
      </c>
      <c r="H46" s="323">
        <v>27.5</v>
      </c>
      <c r="M46" s="29"/>
      <c r="N46" s="88"/>
      <c r="O46" s="88"/>
      <c r="P46" s="88"/>
      <c r="Q46" s="88"/>
      <c r="R46" s="88"/>
      <c r="S46" s="88"/>
      <c r="T46" s="88"/>
      <c r="U46" s="88"/>
      <c r="V46" s="88"/>
      <c r="W46" s="88"/>
      <c r="X46" s="29"/>
      <c r="Y46" s="29"/>
      <c r="Z46" s="29"/>
    </row>
    <row r="47" spans="3:26" ht="12.75">
      <c r="C47" s="35">
        <v>1989</v>
      </c>
      <c r="D47" s="316">
        <v>26.08</v>
      </c>
      <c r="E47" s="316">
        <v>23.01</v>
      </c>
      <c r="F47" s="316">
        <v>25.03</v>
      </c>
      <c r="G47" s="316">
        <v>25.63</v>
      </c>
      <c r="H47" s="316">
        <v>32.687376637858925</v>
      </c>
      <c r="M47" s="29"/>
      <c r="N47" s="88"/>
      <c r="O47" s="88"/>
      <c r="P47" s="88"/>
      <c r="Q47" s="88"/>
      <c r="R47" s="88"/>
      <c r="S47" s="88"/>
      <c r="T47" s="88"/>
      <c r="U47" s="88"/>
      <c r="V47" s="88"/>
      <c r="W47" s="88"/>
      <c r="X47" s="29"/>
      <c r="Y47" s="29"/>
      <c r="Z47" s="29"/>
    </row>
    <row r="48" spans="3:26" ht="12.75">
      <c r="C48" s="152">
        <v>1990</v>
      </c>
      <c r="D48" s="323">
        <v>31.892449238578678</v>
      </c>
      <c r="E48" s="323">
        <v>31.932363222502214</v>
      </c>
      <c r="F48" s="323">
        <v>29.264976405662637</v>
      </c>
      <c r="G48" s="323">
        <v>26.79296346414073</v>
      </c>
      <c r="H48" s="323">
        <v>37.77704665464383</v>
      </c>
      <c r="M48" s="29"/>
      <c r="N48" s="88"/>
      <c r="O48" s="88"/>
      <c r="P48" s="88"/>
      <c r="Q48" s="88"/>
      <c r="R48" s="88"/>
      <c r="S48" s="88"/>
      <c r="T48" s="88"/>
      <c r="U48" s="88"/>
      <c r="V48" s="88"/>
      <c r="W48" s="88"/>
      <c r="X48" s="29"/>
      <c r="Y48" s="29"/>
      <c r="Z48" s="29"/>
    </row>
    <row r="49" spans="3:26" ht="12.75">
      <c r="C49" s="35">
        <v>1991</v>
      </c>
      <c r="D49" s="316">
        <v>26.976967947561505</v>
      </c>
      <c r="E49" s="316">
        <v>26.28011584201122</v>
      </c>
      <c r="F49" s="316">
        <v>28.072020789506258</v>
      </c>
      <c r="G49" s="316">
        <v>24.24508757611903</v>
      </c>
      <c r="H49" s="316">
        <v>26.156754136523475</v>
      </c>
      <c r="M49" s="29"/>
      <c r="N49" s="88"/>
      <c r="O49" s="88"/>
      <c r="P49" s="88"/>
      <c r="Q49" s="88"/>
      <c r="R49" s="88"/>
      <c r="S49" s="88"/>
      <c r="T49" s="88"/>
      <c r="U49" s="88"/>
      <c r="V49" s="88"/>
      <c r="W49" s="88"/>
      <c r="X49" s="29"/>
      <c r="Y49" s="29"/>
      <c r="Z49" s="29"/>
    </row>
    <row r="50" spans="3:26" ht="12.75">
      <c r="C50" s="152">
        <v>1992</v>
      </c>
      <c r="D50" s="323">
        <v>24.584418659720587</v>
      </c>
      <c r="E50" s="323">
        <v>28.19361764418855</v>
      </c>
      <c r="F50" s="323">
        <v>23.40209671964828</v>
      </c>
      <c r="G50" s="323">
        <v>18.498307311404183</v>
      </c>
      <c r="H50" s="323">
        <v>24.899325804629193</v>
      </c>
      <c r="M50" s="29"/>
      <c r="N50" s="88"/>
      <c r="O50" s="88"/>
      <c r="P50" s="88"/>
      <c r="Q50" s="88"/>
      <c r="R50" s="88"/>
      <c r="S50" s="88"/>
      <c r="T50" s="88"/>
      <c r="U50" s="88"/>
      <c r="V50" s="88"/>
      <c r="W50" s="88"/>
      <c r="X50" s="29"/>
      <c r="Y50" s="29"/>
      <c r="Z50" s="29"/>
    </row>
    <row r="51" spans="3:26" ht="12.75">
      <c r="C51" s="35">
        <v>1993</v>
      </c>
      <c r="D51" s="316">
        <v>23.192427583060905</v>
      </c>
      <c r="E51" s="316">
        <v>14.993148599269169</v>
      </c>
      <c r="F51" s="316">
        <v>21.888580041498628</v>
      </c>
      <c r="G51" s="316">
        <v>18.075217465461368</v>
      </c>
      <c r="H51" s="316">
        <v>25.919298713879414</v>
      </c>
      <c r="M51" s="29"/>
      <c r="N51" s="88"/>
      <c r="O51" s="88"/>
      <c r="P51" s="88"/>
      <c r="Q51" s="88"/>
      <c r="R51" s="88"/>
      <c r="S51" s="88"/>
      <c r="T51" s="88"/>
      <c r="U51" s="88"/>
      <c r="V51" s="88"/>
      <c r="W51" s="88"/>
      <c r="X51" s="29"/>
      <c r="Y51" s="29"/>
      <c r="Z51" s="29"/>
    </row>
    <row r="52" spans="3:26" ht="12.75">
      <c r="C52" s="152">
        <v>1994</v>
      </c>
      <c r="D52" s="323">
        <v>22.078563273366882</v>
      </c>
      <c r="E52" s="323">
        <v>22.541458409188685</v>
      </c>
      <c r="F52" s="323">
        <v>32.01965696666025</v>
      </c>
      <c r="G52" s="323">
        <v>12.812827272398962</v>
      </c>
      <c r="H52" s="323">
        <v>22.147169994357284</v>
      </c>
      <c r="M52" s="29"/>
      <c r="N52" s="88"/>
      <c r="O52" s="88"/>
      <c r="P52" s="88"/>
      <c r="Q52" s="88"/>
      <c r="R52" s="88"/>
      <c r="S52" s="88"/>
      <c r="T52" s="88"/>
      <c r="U52" s="88"/>
      <c r="V52" s="88"/>
      <c r="W52" s="88"/>
      <c r="X52" s="29"/>
      <c r="Y52" s="29"/>
      <c r="Z52" s="29"/>
    </row>
    <row r="53" spans="3:26" ht="12.75">
      <c r="C53" s="35">
        <v>1995</v>
      </c>
      <c r="D53" s="316">
        <v>19.53136848490975</v>
      </c>
      <c r="E53" s="316">
        <v>16.069257988709108</v>
      </c>
      <c r="F53" s="316">
        <v>21.261221808627127</v>
      </c>
      <c r="G53" s="316">
        <v>12.545215916002439</v>
      </c>
      <c r="H53" s="316">
        <v>23.07925056532372</v>
      </c>
      <c r="M53" s="29"/>
      <c r="N53" s="88"/>
      <c r="O53" s="88"/>
      <c r="P53" s="88"/>
      <c r="Q53" s="88"/>
      <c r="R53" s="88"/>
      <c r="S53" s="88"/>
      <c r="T53" s="88"/>
      <c r="U53" s="88"/>
      <c r="V53" s="88"/>
      <c r="W53" s="88"/>
      <c r="X53" s="29"/>
      <c r="Y53" s="29"/>
      <c r="Z53" s="29"/>
    </row>
    <row r="54" spans="3:26" ht="12.75">
      <c r="C54" s="152">
        <v>1996</v>
      </c>
      <c r="D54" s="323">
        <v>21.895155321533544</v>
      </c>
      <c r="E54" s="323">
        <v>17.749592739120335</v>
      </c>
      <c r="F54" s="323">
        <v>24.387063119457487</v>
      </c>
      <c r="G54" s="323">
        <v>10.896524261903417</v>
      </c>
      <c r="H54" s="323">
        <v>23.960798529286407</v>
      </c>
      <c r="M54" s="29"/>
      <c r="N54" s="88"/>
      <c r="O54" s="88"/>
      <c r="P54" s="88"/>
      <c r="Q54" s="88"/>
      <c r="R54" s="88"/>
      <c r="S54" s="88"/>
      <c r="T54" s="88"/>
      <c r="U54" s="88"/>
      <c r="V54" s="88"/>
      <c r="W54" s="88"/>
      <c r="X54" s="29"/>
      <c r="Y54" s="29"/>
      <c r="Z54" s="29"/>
    </row>
    <row r="55" spans="3:26" ht="12.75">
      <c r="C55" s="35">
        <v>1997</v>
      </c>
      <c r="D55" s="316">
        <v>17.332546883403023</v>
      </c>
      <c r="E55" s="316">
        <v>16.43180425716939</v>
      </c>
      <c r="F55" s="316">
        <v>16.199170927625527</v>
      </c>
      <c r="G55" s="316">
        <v>9.423170637872214</v>
      </c>
      <c r="H55" s="316">
        <v>21.88562751338057</v>
      </c>
      <c r="M55" s="29"/>
      <c r="N55" s="88"/>
      <c r="O55" s="88"/>
      <c r="P55" s="88"/>
      <c r="Q55" s="88"/>
      <c r="R55" s="88"/>
      <c r="S55" s="88"/>
      <c r="T55" s="88"/>
      <c r="U55" s="88"/>
      <c r="V55" s="88"/>
      <c r="W55" s="88"/>
      <c r="X55" s="29"/>
      <c r="Y55" s="29"/>
      <c r="Z55" s="29"/>
    </row>
    <row r="56" spans="3:26" ht="12.75">
      <c r="C56" s="152">
        <v>1998</v>
      </c>
      <c r="D56" s="323">
        <v>16.145725522666112</v>
      </c>
      <c r="E56" s="323">
        <v>16.047936718100186</v>
      </c>
      <c r="F56" s="323">
        <v>14.512770682953935</v>
      </c>
      <c r="G56" s="323">
        <v>7.854581253076431</v>
      </c>
      <c r="H56" s="323">
        <v>19.734011359993264</v>
      </c>
      <c r="M56" s="29"/>
      <c r="N56" s="88"/>
      <c r="O56" s="88"/>
      <c r="P56" s="88"/>
      <c r="Q56" s="88"/>
      <c r="R56" s="88"/>
      <c r="S56" s="88"/>
      <c r="T56" s="88"/>
      <c r="U56" s="88"/>
      <c r="V56" s="88"/>
      <c r="W56" s="88"/>
      <c r="X56" s="29"/>
      <c r="Y56" s="29"/>
      <c r="Z56" s="29"/>
    </row>
    <row r="57" spans="3:26" ht="12.75" hidden="1">
      <c r="C57" s="35"/>
      <c r="D57" s="316"/>
      <c r="E57" s="316"/>
      <c r="F57" s="316"/>
      <c r="G57" s="316"/>
      <c r="H57" s="316"/>
      <c r="M57" s="29"/>
      <c r="N57" s="88"/>
      <c r="O57" s="88"/>
      <c r="P57" s="88"/>
      <c r="Q57" s="88"/>
      <c r="R57" s="88"/>
      <c r="S57" s="88"/>
      <c r="T57" s="88"/>
      <c r="U57" s="88"/>
      <c r="V57" s="88"/>
      <c r="W57" s="88"/>
      <c r="X57" s="29"/>
      <c r="Y57" s="29"/>
      <c r="Z57" s="29"/>
    </row>
    <row r="58" spans="3:26" ht="12.75">
      <c r="C58" s="388">
        <v>1999</v>
      </c>
      <c r="D58" s="389">
        <v>9.05</v>
      </c>
      <c r="E58" s="389">
        <v>7.34999999999999</v>
      </c>
      <c r="F58" s="389">
        <v>5.540000000000012</v>
      </c>
      <c r="G58" s="389">
        <v>3.079999999999994</v>
      </c>
      <c r="H58" s="389">
        <v>15.19061951006686</v>
      </c>
      <c r="M58" s="29"/>
      <c r="N58" s="88"/>
      <c r="O58" s="88"/>
      <c r="P58" s="88"/>
      <c r="Q58" s="88"/>
      <c r="R58" s="88"/>
      <c r="S58" s="88"/>
      <c r="T58" s="88"/>
      <c r="U58" s="88"/>
      <c r="V58" s="88"/>
      <c r="W58" s="88"/>
      <c r="X58" s="29"/>
      <c r="Y58" s="29"/>
      <c r="Z58" s="29"/>
    </row>
    <row r="59" spans="3:26" ht="12.75">
      <c r="C59" s="152">
        <v>2000</v>
      </c>
      <c r="D59" s="323">
        <v>8.70243007794591</v>
      </c>
      <c r="E59" s="323">
        <v>7.498835584536567</v>
      </c>
      <c r="F59" s="323">
        <v>5.3439454235360895</v>
      </c>
      <c r="G59" s="323">
        <v>3.608847497089629</v>
      </c>
      <c r="H59" s="323">
        <v>13.564028571372067</v>
      </c>
      <c r="M59" s="29"/>
      <c r="N59" s="88"/>
      <c r="O59" s="88"/>
      <c r="P59" s="88"/>
      <c r="Q59" s="88"/>
      <c r="R59" s="88"/>
      <c r="S59" s="88"/>
      <c r="T59" s="88"/>
      <c r="U59" s="88"/>
      <c r="V59" s="88"/>
      <c r="W59" s="88"/>
      <c r="X59" s="29"/>
      <c r="Y59" s="29"/>
      <c r="Z59" s="29"/>
    </row>
    <row r="60" spans="3:26" ht="12.75">
      <c r="C60" s="388">
        <v>2001</v>
      </c>
      <c r="D60" s="389">
        <v>7.642989708115389</v>
      </c>
      <c r="E60" s="389">
        <v>10.519930675909883</v>
      </c>
      <c r="F60" s="389">
        <v>3.7866522755891197</v>
      </c>
      <c r="G60" s="389">
        <v>2.6123595505618047</v>
      </c>
      <c r="H60" s="389">
        <v>9.19614487220759</v>
      </c>
      <c r="M60" s="29"/>
      <c r="N60" s="88"/>
      <c r="O60" s="88"/>
      <c r="P60" s="88"/>
      <c r="Q60" s="88"/>
      <c r="R60" s="88"/>
      <c r="S60" s="88"/>
      <c r="T60" s="88"/>
      <c r="U60" s="88"/>
      <c r="V60" s="88"/>
      <c r="W60" s="88"/>
      <c r="X60" s="29"/>
      <c r="Y60" s="29"/>
      <c r="Z60" s="29"/>
    </row>
    <row r="61" spans="3:26" ht="12.75">
      <c r="C61" s="143">
        <v>2002</v>
      </c>
      <c r="D61" s="487">
        <v>6.943573667711611</v>
      </c>
      <c r="E61" s="487">
        <v>10.624117923788612</v>
      </c>
      <c r="F61" s="487">
        <v>3.960481844180608</v>
      </c>
      <c r="G61" s="487">
        <v>0.9581166164795984</v>
      </c>
      <c r="H61" s="487">
        <v>7.17990358835352</v>
      </c>
      <c r="M61" s="29"/>
      <c r="N61" s="88"/>
      <c r="O61" s="88"/>
      <c r="P61" s="88"/>
      <c r="Q61" s="88"/>
      <c r="R61" s="88"/>
      <c r="S61" s="88"/>
      <c r="T61" s="88"/>
      <c r="U61" s="88"/>
      <c r="V61" s="88"/>
      <c r="W61" s="88"/>
      <c r="X61" s="29"/>
      <c r="Y61" s="29"/>
      <c r="Z61" s="29"/>
    </row>
    <row r="62" spans="3:26" ht="12.75">
      <c r="C62" s="485">
        <v>2003</v>
      </c>
      <c r="D62" s="484">
        <v>6.296343502991856</v>
      </c>
      <c r="E62" s="484">
        <v>5.755191721596153</v>
      </c>
      <c r="F62" s="484">
        <v>6.077025675225078</v>
      </c>
      <c r="G62" s="484">
        <v>1.5274765003615354</v>
      </c>
      <c r="H62" s="484">
        <v>8.141612647833924</v>
      </c>
      <c r="M62" s="29"/>
      <c r="N62" s="88"/>
      <c r="O62" s="88"/>
      <c r="P62" s="88"/>
      <c r="Q62" s="88"/>
      <c r="R62" s="88"/>
      <c r="S62" s="88"/>
      <c r="T62" s="88"/>
      <c r="U62" s="88"/>
      <c r="V62" s="88"/>
      <c r="W62" s="88"/>
      <c r="X62" s="29"/>
      <c r="Y62" s="29"/>
      <c r="Z62" s="29"/>
    </row>
    <row r="63" spans="3:26" ht="12.75">
      <c r="C63" s="143">
        <v>2004</v>
      </c>
      <c r="D63" s="487">
        <v>5.4401719237093795</v>
      </c>
      <c r="E63" s="487">
        <v>5.5693318142215675</v>
      </c>
      <c r="F63" s="487">
        <v>4.919449901768158</v>
      </c>
      <c r="G63" s="487">
        <v>1.5223003649960098</v>
      </c>
      <c r="H63" s="487">
        <v>6.730438016701461</v>
      </c>
      <c r="M63" s="29"/>
      <c r="N63" s="88"/>
      <c r="O63" s="88"/>
      <c r="P63" s="88"/>
      <c r="Q63" s="88"/>
      <c r="R63" s="88"/>
      <c r="S63" s="88"/>
      <c r="T63" s="88"/>
      <c r="U63" s="88"/>
      <c r="V63" s="88"/>
      <c r="W63" s="88"/>
      <c r="X63" s="29"/>
      <c r="Y63" s="29"/>
      <c r="Z63" s="29"/>
    </row>
    <row r="64" spans="3:26" ht="12.75">
      <c r="C64" s="485">
        <v>2005</v>
      </c>
      <c r="D64" s="484">
        <v>4.737032763170436</v>
      </c>
      <c r="E64" s="484">
        <v>6.532503809040113</v>
      </c>
      <c r="F64" s="484">
        <v>3.969740094374963</v>
      </c>
      <c r="G64" s="484">
        <v>0.5699754472114904</v>
      </c>
      <c r="H64" s="484">
        <v>4.772400069252565</v>
      </c>
      <c r="M64" s="29"/>
      <c r="N64" s="88"/>
      <c r="O64" s="88"/>
      <c r="P64" s="88"/>
      <c r="Q64" s="88"/>
      <c r="R64" s="88"/>
      <c r="S64" s="88"/>
      <c r="T64" s="88"/>
      <c r="U64" s="88"/>
      <c r="V64" s="88"/>
      <c r="W64" s="88"/>
      <c r="X64" s="29"/>
      <c r="Y64" s="29"/>
      <c r="Z64" s="29"/>
    </row>
    <row r="65" spans="3:26" ht="12.75">
      <c r="C65" s="143">
        <v>2006</v>
      </c>
      <c r="D65" s="487">
        <v>4.532896983265312</v>
      </c>
      <c r="E65" s="487">
        <v>5.667123532566598</v>
      </c>
      <c r="F65" s="487">
        <v>4.8051293134500295</v>
      </c>
      <c r="G65" s="487">
        <v>0.3487662394280333</v>
      </c>
      <c r="H65" s="487">
        <v>4.257727757466025</v>
      </c>
      <c r="M65" s="29"/>
      <c r="N65" s="88"/>
      <c r="O65" s="88"/>
      <c r="P65" s="88"/>
      <c r="Q65" s="88"/>
      <c r="R65" s="88"/>
      <c r="S65" s="88"/>
      <c r="T65" s="88"/>
      <c r="U65" s="88"/>
      <c r="V65" s="88"/>
      <c r="W65" s="88"/>
      <c r="X65" s="29"/>
      <c r="Y65" s="29"/>
      <c r="Z65" s="29"/>
    </row>
    <row r="66" spans="3:26" ht="13.5" thickBot="1">
      <c r="C66" s="517">
        <v>2007</v>
      </c>
      <c r="D66" s="492">
        <v>5.6519687676472605</v>
      </c>
      <c r="E66" s="492">
        <v>8.453643131062494</v>
      </c>
      <c r="F66" s="492">
        <v>4.522958482265604</v>
      </c>
      <c r="G66" s="492">
        <v>1.720392736119547</v>
      </c>
      <c r="H66" s="492">
        <v>5.025377229884649</v>
      </c>
      <c r="M66" s="29"/>
      <c r="N66" s="88"/>
      <c r="O66" s="88"/>
      <c r="P66" s="88"/>
      <c r="Q66" s="88"/>
      <c r="R66" s="88"/>
      <c r="S66" s="88"/>
      <c r="T66" s="88"/>
      <c r="U66" s="88"/>
      <c r="V66" s="88"/>
      <c r="W66" s="88"/>
      <c r="X66" s="29"/>
      <c r="Y66" s="29"/>
      <c r="Z66" s="29"/>
    </row>
    <row r="67" spans="3:26" ht="12.75">
      <c r="C67" s="383" t="s">
        <v>339</v>
      </c>
      <c r="D67" s="383"/>
      <c r="E67" s="383"/>
      <c r="F67" s="383"/>
      <c r="G67" s="383"/>
      <c r="H67" s="383"/>
      <c r="M67" s="29"/>
      <c r="N67" s="29"/>
      <c r="O67" s="29"/>
      <c r="P67" s="29"/>
      <c r="Q67" s="29"/>
      <c r="R67" s="29"/>
      <c r="S67" s="29"/>
      <c r="T67" s="29"/>
      <c r="U67" s="29"/>
      <c r="V67" s="29"/>
      <c r="W67" s="29"/>
      <c r="X67" s="29"/>
      <c r="Y67" s="29"/>
      <c r="Z67" s="29"/>
    </row>
    <row r="68" spans="3:26" ht="11.25" customHeight="1">
      <c r="C68" s="385" t="s">
        <v>489</v>
      </c>
      <c r="D68" s="383"/>
      <c r="E68" s="383"/>
      <c r="F68" s="383"/>
      <c r="G68" s="383"/>
      <c r="H68" s="383"/>
      <c r="M68" s="29"/>
      <c r="N68" s="29"/>
      <c r="O68" s="29"/>
      <c r="P68" s="29"/>
      <c r="Q68" s="29"/>
      <c r="R68" s="29"/>
      <c r="S68" s="29"/>
      <c r="T68" s="29"/>
      <c r="U68" s="29"/>
      <c r="V68" s="29"/>
      <c r="W68" s="29"/>
      <c r="X68" s="29"/>
      <c r="Y68" s="29"/>
      <c r="Z68" s="29"/>
    </row>
    <row r="69" spans="3:26" ht="9.75" customHeight="1">
      <c r="C69" s="604" t="s">
        <v>488</v>
      </c>
      <c r="D69" s="604"/>
      <c r="E69" s="604"/>
      <c r="F69" s="604"/>
      <c r="G69" s="604"/>
      <c r="H69" s="604"/>
      <c r="M69" s="29"/>
      <c r="N69" s="29"/>
      <c r="O69" s="29"/>
      <c r="P69" s="29"/>
      <c r="Q69" s="29"/>
      <c r="R69" s="29"/>
      <c r="S69" s="29"/>
      <c r="T69" s="29"/>
      <c r="U69" s="29"/>
      <c r="V69" s="29"/>
      <c r="W69" s="29"/>
      <c r="X69" s="29"/>
      <c r="Y69" s="29"/>
      <c r="Z69" s="29"/>
    </row>
    <row r="70" spans="3:8" ht="11.25" customHeight="1">
      <c r="C70" s="383" t="s">
        <v>369</v>
      </c>
      <c r="D70" s="383"/>
      <c r="E70" s="383"/>
      <c r="F70" s="383"/>
      <c r="G70" s="383"/>
      <c r="H70" s="383"/>
    </row>
    <row r="72" spans="2:9" ht="15.75">
      <c r="B72" s="541" t="s">
        <v>198</v>
      </c>
      <c r="C72" s="541"/>
      <c r="D72" s="106"/>
      <c r="E72" s="106"/>
      <c r="F72" s="540" t="s">
        <v>197</v>
      </c>
      <c r="G72" s="540"/>
      <c r="H72" s="540"/>
      <c r="I72" s="540"/>
    </row>
    <row r="75" ht="45.75" customHeight="1"/>
    <row r="76" ht="14.25" customHeight="1"/>
  </sheetData>
  <mergeCells count="8">
    <mergeCell ref="B72:C72"/>
    <mergeCell ref="C69:H69"/>
    <mergeCell ref="C2:I2"/>
    <mergeCell ref="B6:I6"/>
    <mergeCell ref="C9:H9"/>
    <mergeCell ref="C10:H10"/>
    <mergeCell ref="H4:I4"/>
    <mergeCell ref="F72:I72"/>
  </mergeCells>
  <hyperlinks>
    <hyperlink ref="H4" location="Índice!B6" display="Volver"/>
    <hyperlink ref="H4:I4" location="Índice!B6" display="Volver al índice"/>
  </hyperlinks>
  <printOptions horizontalCentered="1" verticalCentered="1"/>
  <pageMargins left="0.75" right="0.75" top="1" bottom="1" header="0.5" footer="0.5"/>
  <pageSetup horizontalDpi="600" verticalDpi="600" orientation="portrait" scale="71"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sheetPr codeName="Sheet23"/>
  <dimension ref="A1:AG256"/>
  <sheetViews>
    <sheetView showGridLines="0" view="pageBreakPreview" zoomScale="80" zoomScaleNormal="60" zoomScaleSheetLayoutView="80" workbookViewId="0" topLeftCell="A1">
      <selection activeCell="A1" sqref="A1"/>
    </sheetView>
  </sheetViews>
  <sheetFormatPr defaultColWidth="9.140625" defaultRowHeight="12.75"/>
  <cols>
    <col min="1" max="1" width="6.57421875" style="0" customWidth="1"/>
    <col min="5" max="5" width="11.140625" style="0" customWidth="1"/>
    <col min="7" max="7" width="10.8515625" style="0" customWidth="1"/>
    <col min="9" max="9" width="10.57421875" style="0" customWidth="1"/>
    <col min="10" max="10" width="12.7109375" style="0" customWidth="1"/>
    <col min="11" max="12" width="14.8515625" style="0" customWidth="1"/>
    <col min="14" max="14" width="6.28125" style="0" customWidth="1"/>
  </cols>
  <sheetData>
    <row r="1" spans="1:9" ht="12.75">
      <c r="A1" s="1"/>
      <c r="B1" s="1"/>
      <c r="C1" s="29"/>
      <c r="D1" s="29"/>
      <c r="E1" s="29"/>
      <c r="F1" s="29"/>
      <c r="G1" s="29"/>
      <c r="H1" s="29"/>
      <c r="I1" s="29"/>
    </row>
    <row r="2" spans="3:13" ht="12.75">
      <c r="C2" s="107"/>
      <c r="D2" s="100"/>
      <c r="E2" s="100"/>
      <c r="F2" s="100"/>
      <c r="G2" s="100"/>
      <c r="H2" s="100"/>
      <c r="I2" s="100"/>
      <c r="M2" s="108" t="s">
        <v>195</v>
      </c>
    </row>
    <row r="3" spans="3:9" ht="12.75">
      <c r="C3" s="107"/>
      <c r="D3" s="107"/>
      <c r="E3" s="107"/>
      <c r="F3" s="107"/>
      <c r="G3" s="107"/>
      <c r="H3" s="107"/>
      <c r="I3" s="107"/>
    </row>
    <row r="4" spans="12:13" ht="12.75">
      <c r="L4" s="608" t="s">
        <v>194</v>
      </c>
      <c r="M4" s="608"/>
    </row>
    <row r="6" spans="2:13" ht="18.75">
      <c r="B6" s="606" t="s">
        <v>323</v>
      </c>
      <c r="C6" s="606"/>
      <c r="D6" s="606"/>
      <c r="E6" s="606"/>
      <c r="F6" s="606"/>
      <c r="G6" s="606"/>
      <c r="H6" s="606"/>
      <c r="I6" s="606"/>
      <c r="J6" s="606"/>
      <c r="K6" s="606"/>
      <c r="L6" s="606"/>
      <c r="M6" s="606"/>
    </row>
    <row r="8" spans="3:33" ht="12.75">
      <c r="C8" s="575" t="s">
        <v>368</v>
      </c>
      <c r="D8" s="575"/>
      <c r="E8" s="575"/>
      <c r="F8" s="575"/>
      <c r="G8" s="575"/>
      <c r="H8" s="575"/>
      <c r="I8" s="575"/>
      <c r="J8" s="575"/>
      <c r="K8" s="575"/>
      <c r="L8" s="575"/>
      <c r="M8" s="1"/>
      <c r="N8" s="1"/>
      <c r="O8" s="1"/>
      <c r="P8" s="1"/>
      <c r="Q8" s="1"/>
      <c r="R8" s="1"/>
      <c r="S8" s="1"/>
      <c r="T8" s="1"/>
      <c r="U8" s="1"/>
      <c r="V8" s="1"/>
      <c r="W8" s="1"/>
      <c r="X8" s="1"/>
      <c r="Y8" s="1"/>
      <c r="Z8" s="1"/>
      <c r="AA8" s="1"/>
      <c r="AB8" s="1"/>
      <c r="AC8" s="1"/>
      <c r="AD8" s="1"/>
      <c r="AE8" s="1"/>
      <c r="AF8" s="1"/>
      <c r="AG8" s="1"/>
    </row>
    <row r="9" spans="3:33" ht="12.75">
      <c r="C9" s="610" t="s">
        <v>23</v>
      </c>
      <c r="D9" s="610"/>
      <c r="E9" s="610"/>
      <c r="F9" s="610"/>
      <c r="G9" s="610"/>
      <c r="H9" s="610"/>
      <c r="I9" s="610"/>
      <c r="J9" s="610"/>
      <c r="K9" s="610"/>
      <c r="L9" s="610"/>
      <c r="M9" s="1"/>
      <c r="N9" s="1"/>
      <c r="O9" s="1"/>
      <c r="P9" s="1"/>
      <c r="Q9" s="1"/>
      <c r="R9" s="1"/>
      <c r="S9" s="1"/>
      <c r="T9" s="1"/>
      <c r="U9" s="1"/>
      <c r="V9" s="1"/>
      <c r="W9" s="1"/>
      <c r="X9" s="1"/>
      <c r="Y9" s="1"/>
      <c r="Z9" s="1"/>
      <c r="AA9" s="1"/>
      <c r="AB9" s="1"/>
      <c r="AC9" s="1"/>
      <c r="AD9" s="1"/>
      <c r="AE9" s="1"/>
      <c r="AF9" s="1"/>
      <c r="AG9" s="1"/>
    </row>
    <row r="10" spans="3:33" ht="14.25" thickBot="1">
      <c r="C10" s="611"/>
      <c r="D10" s="611"/>
      <c r="E10" s="70"/>
      <c r="F10" s="68"/>
      <c r="G10" s="68"/>
      <c r="H10" s="68"/>
      <c r="I10" s="68"/>
      <c r="J10" s="68"/>
      <c r="K10" s="68"/>
      <c r="L10" s="68"/>
      <c r="M10" s="7"/>
      <c r="N10" s="1"/>
      <c r="O10" s="221"/>
      <c r="P10" s="221"/>
      <c r="Q10" s="221"/>
      <c r="R10" s="221"/>
      <c r="S10" s="221"/>
      <c r="T10" s="221"/>
      <c r="U10" s="221"/>
      <c r="V10" s="221"/>
      <c r="W10" s="221"/>
      <c r="X10" s="221"/>
      <c r="Y10" s="221"/>
      <c r="Z10" s="221"/>
      <c r="AA10" s="221"/>
      <c r="AB10" s="1"/>
      <c r="AC10" s="1"/>
      <c r="AD10" s="1"/>
      <c r="AE10" s="1"/>
      <c r="AF10" s="1"/>
      <c r="AG10" s="1"/>
    </row>
    <row r="11" spans="3:33" ht="39" thickBot="1">
      <c r="C11" s="102" t="s">
        <v>567</v>
      </c>
      <c r="D11" s="102" t="s">
        <v>563</v>
      </c>
      <c r="E11" s="102" t="s">
        <v>4</v>
      </c>
      <c r="F11" s="102" t="s">
        <v>5</v>
      </c>
      <c r="G11" s="102" t="s">
        <v>69</v>
      </c>
      <c r="H11" s="102" t="s">
        <v>6</v>
      </c>
      <c r="I11" s="102" t="s">
        <v>9</v>
      </c>
      <c r="J11" s="102" t="s">
        <v>7</v>
      </c>
      <c r="K11" s="102" t="s">
        <v>61</v>
      </c>
      <c r="L11" s="102" t="s">
        <v>68</v>
      </c>
      <c r="M11" s="1"/>
      <c r="N11" s="1"/>
      <c r="O11" s="221"/>
      <c r="P11" s="221"/>
      <c r="Q11" s="221"/>
      <c r="R11" s="221"/>
      <c r="S11" s="221"/>
      <c r="T11" s="221"/>
      <c r="U11" s="221"/>
      <c r="V11" s="221"/>
      <c r="W11" s="221"/>
      <c r="X11" s="221"/>
      <c r="Y11" s="221"/>
      <c r="Z11" s="221"/>
      <c r="AA11" s="221"/>
      <c r="AB11" s="1"/>
      <c r="AC11" s="1"/>
      <c r="AD11" s="1"/>
      <c r="AE11" s="1"/>
      <c r="AF11" s="1"/>
      <c r="AG11" s="1"/>
    </row>
    <row r="12" spans="3:33" ht="12.75">
      <c r="C12" s="346">
        <v>1954</v>
      </c>
      <c r="D12" s="313">
        <v>0</v>
      </c>
      <c r="E12" s="313">
        <v>0</v>
      </c>
      <c r="F12" s="313">
        <v>0</v>
      </c>
      <c r="G12" s="313">
        <v>0</v>
      </c>
      <c r="H12" s="27"/>
      <c r="I12" s="27"/>
      <c r="J12" s="27"/>
      <c r="K12" s="27"/>
      <c r="L12" s="27"/>
      <c r="M12" s="1"/>
      <c r="N12" s="1"/>
      <c r="O12" s="358"/>
      <c r="P12" s="358"/>
      <c r="Q12" s="358"/>
      <c r="R12" s="358"/>
      <c r="S12" s="221"/>
      <c r="T12" s="221"/>
      <c r="U12" s="221"/>
      <c r="V12" s="221"/>
      <c r="W12" s="221"/>
      <c r="X12" s="221"/>
      <c r="Y12" s="221"/>
      <c r="Z12" s="221"/>
      <c r="AA12" s="221"/>
      <c r="AB12" s="1"/>
      <c r="AC12" s="1"/>
      <c r="AD12" s="1"/>
      <c r="AE12" s="1"/>
      <c r="AF12" s="1"/>
      <c r="AG12" s="1"/>
    </row>
    <row r="13" spans="3:33" ht="12.75">
      <c r="C13" s="347">
        <v>1955</v>
      </c>
      <c r="D13" s="321">
        <v>2.5</v>
      </c>
      <c r="E13" s="321">
        <v>1.09</v>
      </c>
      <c r="F13" s="321">
        <v>3.21</v>
      </c>
      <c r="G13" s="321">
        <v>0.7</v>
      </c>
      <c r="H13" s="143"/>
      <c r="I13" s="143"/>
      <c r="J13" s="143"/>
      <c r="K13" s="143"/>
      <c r="L13" s="143"/>
      <c r="M13" s="1"/>
      <c r="N13" s="1"/>
      <c r="O13" s="358"/>
      <c r="P13" s="358"/>
      <c r="Q13" s="358"/>
      <c r="R13" s="358"/>
      <c r="S13" s="221"/>
      <c r="T13" s="221"/>
      <c r="U13" s="221"/>
      <c r="V13" s="221"/>
      <c r="W13" s="221"/>
      <c r="X13" s="221"/>
      <c r="Y13" s="221"/>
      <c r="Z13" s="221"/>
      <c r="AA13" s="221"/>
      <c r="AB13" s="1"/>
      <c r="AC13" s="1"/>
      <c r="AD13" s="1"/>
      <c r="AE13" s="1"/>
      <c r="AF13" s="1"/>
      <c r="AG13" s="1"/>
    </row>
    <row r="14" spans="3:33" ht="12.75">
      <c r="C14" s="346">
        <v>1956</v>
      </c>
      <c r="D14" s="313">
        <v>7.41</v>
      </c>
      <c r="E14" s="313">
        <v>8.85</v>
      </c>
      <c r="F14" s="313">
        <v>4.86</v>
      </c>
      <c r="G14" s="313">
        <v>6.85</v>
      </c>
      <c r="H14" s="27"/>
      <c r="I14" s="27"/>
      <c r="J14" s="27"/>
      <c r="K14" s="27"/>
      <c r="L14" s="27"/>
      <c r="M14" s="1"/>
      <c r="N14" s="1"/>
      <c r="O14" s="358"/>
      <c r="P14" s="358"/>
      <c r="Q14" s="358"/>
      <c r="R14" s="358"/>
      <c r="S14" s="221"/>
      <c r="T14" s="221"/>
      <c r="U14" s="221"/>
      <c r="V14" s="221"/>
      <c r="W14" s="221"/>
      <c r="X14" s="221"/>
      <c r="Y14" s="221"/>
      <c r="Z14" s="221"/>
      <c r="AA14" s="221"/>
      <c r="AB14" s="1"/>
      <c r="AC14" s="1"/>
      <c r="AD14" s="1"/>
      <c r="AE14" s="1"/>
      <c r="AF14" s="1"/>
      <c r="AG14" s="1"/>
    </row>
    <row r="15" spans="3:33" ht="12.75">
      <c r="C15" s="347">
        <v>1957</v>
      </c>
      <c r="D15" s="321">
        <v>19.33</v>
      </c>
      <c r="E15" s="321">
        <v>22.94</v>
      </c>
      <c r="F15" s="321">
        <v>11.22</v>
      </c>
      <c r="G15" s="321">
        <v>21.38</v>
      </c>
      <c r="H15" s="143"/>
      <c r="I15" s="143"/>
      <c r="J15" s="143"/>
      <c r="K15" s="143"/>
      <c r="L15" s="143"/>
      <c r="M15" s="1"/>
      <c r="N15" s="1"/>
      <c r="O15" s="358"/>
      <c r="P15" s="358"/>
      <c r="Q15" s="358"/>
      <c r="R15" s="358"/>
      <c r="S15" s="221"/>
      <c r="T15" s="221"/>
      <c r="U15" s="221"/>
      <c r="V15" s="221"/>
      <c r="W15" s="221"/>
      <c r="X15" s="221"/>
      <c r="Y15" s="221"/>
      <c r="Z15" s="221"/>
      <c r="AA15" s="221"/>
      <c r="AB15" s="1"/>
      <c r="AC15" s="1"/>
      <c r="AD15" s="1"/>
      <c r="AE15" s="1"/>
      <c r="AF15" s="1"/>
      <c r="AG15" s="1"/>
    </row>
    <row r="16" spans="3:33" ht="12.75">
      <c r="C16" s="346">
        <v>1958</v>
      </c>
      <c r="D16" s="313">
        <v>8.21</v>
      </c>
      <c r="E16" s="313">
        <v>6.25</v>
      </c>
      <c r="F16" s="313">
        <v>8.67</v>
      </c>
      <c r="G16" s="313">
        <v>9.57</v>
      </c>
      <c r="H16" s="27"/>
      <c r="I16" s="27"/>
      <c r="J16" s="27"/>
      <c r="K16" s="27"/>
      <c r="L16" s="27"/>
      <c r="M16" s="1"/>
      <c r="N16" s="1"/>
      <c r="O16" s="358"/>
      <c r="P16" s="358"/>
      <c r="Q16" s="358"/>
      <c r="R16" s="358"/>
      <c r="S16" s="221"/>
      <c r="T16" s="221"/>
      <c r="U16" s="221"/>
      <c r="V16" s="221"/>
      <c r="W16" s="221"/>
      <c r="X16" s="221"/>
      <c r="Y16" s="221"/>
      <c r="Z16" s="221"/>
      <c r="AA16" s="221"/>
      <c r="AB16" s="1"/>
      <c r="AC16" s="1"/>
      <c r="AD16" s="1"/>
      <c r="AE16" s="1"/>
      <c r="AF16" s="1"/>
      <c r="AG16" s="1"/>
    </row>
    <row r="17" spans="3:33" ht="12.75">
      <c r="C17" s="347">
        <v>1959</v>
      </c>
      <c r="D17" s="321">
        <v>8.01</v>
      </c>
      <c r="E17" s="321">
        <v>8.92</v>
      </c>
      <c r="F17" s="321">
        <v>6.98</v>
      </c>
      <c r="G17" s="321">
        <v>9.08</v>
      </c>
      <c r="H17" s="143"/>
      <c r="I17" s="143"/>
      <c r="J17" s="143"/>
      <c r="K17" s="143"/>
      <c r="L17" s="143"/>
      <c r="M17" s="1"/>
      <c r="N17" s="1"/>
      <c r="O17" s="358"/>
      <c r="P17" s="358"/>
      <c r="Q17" s="358"/>
      <c r="R17" s="358"/>
      <c r="S17" s="221"/>
      <c r="T17" s="221"/>
      <c r="U17" s="221"/>
      <c r="V17" s="221"/>
      <c r="W17" s="221"/>
      <c r="X17" s="221"/>
      <c r="Y17" s="221"/>
      <c r="Z17" s="221"/>
      <c r="AA17" s="221"/>
      <c r="AB17" s="1"/>
      <c r="AC17" s="1"/>
      <c r="AD17" s="1"/>
      <c r="AE17" s="1"/>
      <c r="AF17" s="1"/>
      <c r="AG17" s="1"/>
    </row>
    <row r="18" spans="3:33" ht="12.75">
      <c r="C18" s="346">
        <v>1960</v>
      </c>
      <c r="D18" s="313">
        <v>6.96</v>
      </c>
      <c r="E18" s="313">
        <v>6.98</v>
      </c>
      <c r="F18" s="313">
        <v>8.18</v>
      </c>
      <c r="G18" s="313">
        <v>5.12</v>
      </c>
      <c r="H18" s="27"/>
      <c r="I18" s="27"/>
      <c r="J18" s="27"/>
      <c r="K18" s="27"/>
      <c r="L18" s="27"/>
      <c r="M18" s="1"/>
      <c r="N18" s="1"/>
      <c r="O18" s="358"/>
      <c r="P18" s="358"/>
      <c r="Q18" s="358"/>
      <c r="R18" s="358"/>
      <c r="S18" s="221"/>
      <c r="T18" s="221"/>
      <c r="U18" s="221"/>
      <c r="V18" s="221"/>
      <c r="W18" s="221"/>
      <c r="X18" s="221"/>
      <c r="Y18" s="221"/>
      <c r="Z18" s="221"/>
      <c r="AA18" s="221"/>
      <c r="AB18" s="1"/>
      <c r="AC18" s="1"/>
      <c r="AD18" s="1"/>
      <c r="AE18" s="1"/>
      <c r="AF18" s="1"/>
      <c r="AG18" s="1"/>
    </row>
    <row r="19" spans="3:33" ht="12.75">
      <c r="C19" s="347">
        <v>1961</v>
      </c>
      <c r="D19" s="321">
        <v>6.2</v>
      </c>
      <c r="E19" s="321">
        <v>5.88</v>
      </c>
      <c r="F19" s="321">
        <v>8.42</v>
      </c>
      <c r="G19" s="321">
        <v>3.11</v>
      </c>
      <c r="H19" s="143"/>
      <c r="I19" s="143"/>
      <c r="J19" s="143"/>
      <c r="K19" s="143"/>
      <c r="L19" s="143"/>
      <c r="M19" s="1"/>
      <c r="N19" s="1"/>
      <c r="O19" s="358"/>
      <c r="P19" s="358"/>
      <c r="Q19" s="358"/>
      <c r="R19" s="358"/>
      <c r="S19" s="221"/>
      <c r="T19" s="221"/>
      <c r="U19" s="221"/>
      <c r="V19" s="221"/>
      <c r="W19" s="221"/>
      <c r="X19" s="221"/>
      <c r="Y19" s="221"/>
      <c r="Z19" s="221"/>
      <c r="AA19" s="221"/>
      <c r="AB19" s="1"/>
      <c r="AC19" s="1"/>
      <c r="AD19" s="1"/>
      <c r="AE19" s="1"/>
      <c r="AF19" s="1"/>
      <c r="AG19" s="1"/>
    </row>
    <row r="20" spans="3:33" ht="12.75">
      <c r="C20" s="346">
        <v>1962</v>
      </c>
      <c r="D20" s="313">
        <v>6.76</v>
      </c>
      <c r="E20" s="313">
        <v>3.31</v>
      </c>
      <c r="F20" s="313">
        <v>8.69</v>
      </c>
      <c r="G20" s="313">
        <v>7.62</v>
      </c>
      <c r="H20" s="27"/>
      <c r="I20" s="27"/>
      <c r="J20" s="27"/>
      <c r="K20" s="27"/>
      <c r="L20" s="27"/>
      <c r="M20" s="1"/>
      <c r="N20" s="1"/>
      <c r="O20" s="358"/>
      <c r="P20" s="358"/>
      <c r="Q20" s="358"/>
      <c r="R20" s="358"/>
      <c r="S20" s="221"/>
      <c r="T20" s="221"/>
      <c r="U20" s="221"/>
      <c r="V20" s="221"/>
      <c r="W20" s="221"/>
      <c r="X20" s="221"/>
      <c r="Y20" s="221"/>
      <c r="Z20" s="221"/>
      <c r="AA20" s="221"/>
      <c r="AB20" s="1"/>
      <c r="AC20" s="1"/>
      <c r="AD20" s="1"/>
      <c r="AE20" s="1"/>
      <c r="AF20" s="1"/>
      <c r="AG20" s="1"/>
    </row>
    <row r="21" spans="3:33" ht="12.75">
      <c r="C21" s="347">
        <v>1963</v>
      </c>
      <c r="D21" s="321">
        <v>29.94</v>
      </c>
      <c r="E21" s="321">
        <v>40.37</v>
      </c>
      <c r="F21" s="321">
        <v>18.51</v>
      </c>
      <c r="G21" s="321">
        <v>25.21</v>
      </c>
      <c r="H21" s="143"/>
      <c r="I21" s="143"/>
      <c r="J21" s="143"/>
      <c r="K21" s="143"/>
      <c r="L21" s="143"/>
      <c r="M21" s="1"/>
      <c r="N21" s="1"/>
      <c r="O21" s="358"/>
      <c r="P21" s="358"/>
      <c r="Q21" s="358"/>
      <c r="R21" s="358"/>
      <c r="S21" s="221"/>
      <c r="T21" s="221"/>
      <c r="U21" s="221"/>
      <c r="V21" s="221"/>
      <c r="W21" s="221"/>
      <c r="X21" s="221"/>
      <c r="Y21" s="221"/>
      <c r="Z21" s="221"/>
      <c r="AA21" s="221"/>
      <c r="AB21" s="1"/>
      <c r="AC21" s="1"/>
      <c r="AD21" s="1"/>
      <c r="AE21" s="1"/>
      <c r="AF21" s="1"/>
      <c r="AG21" s="1"/>
    </row>
    <row r="22" spans="3:33" ht="12.75">
      <c r="C22" s="346">
        <v>1964</v>
      </c>
      <c r="D22" s="313">
        <v>9.33</v>
      </c>
      <c r="E22" s="313">
        <v>10.86</v>
      </c>
      <c r="F22" s="313">
        <v>9.88</v>
      </c>
      <c r="G22" s="313">
        <v>2.89</v>
      </c>
      <c r="H22" s="27"/>
      <c r="I22" s="27"/>
      <c r="J22" s="27"/>
      <c r="K22" s="27"/>
      <c r="L22" s="27"/>
      <c r="M22" s="1"/>
      <c r="N22" s="1"/>
      <c r="O22" s="358"/>
      <c r="P22" s="358"/>
      <c r="Q22" s="358"/>
      <c r="R22" s="358"/>
      <c r="S22" s="221"/>
      <c r="T22" s="221"/>
      <c r="U22" s="221"/>
      <c r="V22" s="221"/>
      <c r="W22" s="221"/>
      <c r="X22" s="221"/>
      <c r="Y22" s="221"/>
      <c r="Z22" s="221"/>
      <c r="AA22" s="221"/>
      <c r="AB22" s="1"/>
      <c r="AC22" s="1"/>
      <c r="AD22" s="1"/>
      <c r="AE22" s="1"/>
      <c r="AF22" s="1"/>
      <c r="AG22" s="1"/>
    </row>
    <row r="23" spans="3:33" ht="12.75">
      <c r="C23" s="347">
        <v>1965</v>
      </c>
      <c r="D23" s="321">
        <v>14.77</v>
      </c>
      <c r="E23" s="321">
        <v>16.18</v>
      </c>
      <c r="F23" s="321">
        <v>12.75</v>
      </c>
      <c r="G23" s="321">
        <v>18.76</v>
      </c>
      <c r="H23" s="143"/>
      <c r="I23" s="143"/>
      <c r="J23" s="143"/>
      <c r="K23" s="143"/>
      <c r="L23" s="143"/>
      <c r="M23" s="1"/>
      <c r="N23" s="1"/>
      <c r="O23" s="358"/>
      <c r="P23" s="358"/>
      <c r="Q23" s="358"/>
      <c r="R23" s="358"/>
      <c r="S23" s="221"/>
      <c r="T23" s="221"/>
      <c r="U23" s="221"/>
      <c r="V23" s="221"/>
      <c r="W23" s="221"/>
      <c r="X23" s="221"/>
      <c r="Y23" s="221"/>
      <c r="Z23" s="221"/>
      <c r="AA23" s="221"/>
      <c r="AB23" s="1"/>
      <c r="AC23" s="1"/>
      <c r="AD23" s="1"/>
      <c r="AE23" s="1"/>
      <c r="AF23" s="1"/>
      <c r="AG23" s="1"/>
    </row>
    <row r="24" spans="3:33" ht="12.75">
      <c r="C24" s="346">
        <v>1966</v>
      </c>
      <c r="D24" s="313">
        <v>13.29</v>
      </c>
      <c r="E24" s="313">
        <v>11.37</v>
      </c>
      <c r="F24" s="313">
        <v>12.38</v>
      </c>
      <c r="G24" s="313">
        <v>16.83</v>
      </c>
      <c r="H24" s="27"/>
      <c r="I24" s="27"/>
      <c r="J24" s="27"/>
      <c r="K24" s="27"/>
      <c r="L24" s="27"/>
      <c r="M24" s="1"/>
      <c r="N24" s="1"/>
      <c r="O24" s="358"/>
      <c r="P24" s="358"/>
      <c r="Q24" s="358"/>
      <c r="R24" s="358"/>
      <c r="S24" s="221"/>
      <c r="T24" s="221"/>
      <c r="U24" s="221"/>
      <c r="V24" s="221"/>
      <c r="W24" s="221"/>
      <c r="X24" s="221"/>
      <c r="Y24" s="221"/>
      <c r="Z24" s="221"/>
      <c r="AA24" s="221"/>
      <c r="AB24" s="1"/>
      <c r="AC24" s="1"/>
      <c r="AD24" s="1"/>
      <c r="AE24" s="1"/>
      <c r="AF24" s="1"/>
      <c r="AG24" s="1"/>
    </row>
    <row r="25" spans="3:33" ht="12.75">
      <c r="C25" s="347">
        <v>1967</v>
      </c>
      <c r="D25" s="321">
        <v>7.55</v>
      </c>
      <c r="E25" s="321">
        <v>5.5</v>
      </c>
      <c r="F25" s="321">
        <v>7.57</v>
      </c>
      <c r="G25" s="321">
        <v>3.81</v>
      </c>
      <c r="H25" s="143"/>
      <c r="I25" s="143"/>
      <c r="J25" s="143"/>
      <c r="K25" s="143"/>
      <c r="L25" s="143"/>
      <c r="M25" s="1"/>
      <c r="N25" s="1"/>
      <c r="O25" s="358"/>
      <c r="P25" s="358"/>
      <c r="Q25" s="358"/>
      <c r="R25" s="358"/>
      <c r="S25" s="221"/>
      <c r="T25" s="221"/>
      <c r="U25" s="221"/>
      <c r="V25" s="221"/>
      <c r="W25" s="221"/>
      <c r="X25" s="221"/>
      <c r="Y25" s="221"/>
      <c r="Z25" s="221"/>
      <c r="AA25" s="221"/>
      <c r="AB25" s="1"/>
      <c r="AC25" s="1"/>
      <c r="AD25" s="1"/>
      <c r="AE25" s="1"/>
      <c r="AF25" s="1"/>
      <c r="AG25" s="1"/>
    </row>
    <row r="26" spans="3:33" ht="12.75">
      <c r="C26" s="346">
        <v>1968</v>
      </c>
      <c r="D26" s="313">
        <v>6.72</v>
      </c>
      <c r="E26" s="313">
        <v>6.54</v>
      </c>
      <c r="F26" s="313">
        <v>7.07</v>
      </c>
      <c r="G26" s="313">
        <v>8.17</v>
      </c>
      <c r="H26" s="27"/>
      <c r="I26" s="27"/>
      <c r="J26" s="27"/>
      <c r="K26" s="27"/>
      <c r="L26" s="27"/>
      <c r="M26" s="1"/>
      <c r="N26" s="1"/>
      <c r="O26" s="358"/>
      <c r="P26" s="358"/>
      <c r="Q26" s="358"/>
      <c r="R26" s="358"/>
      <c r="S26" s="221"/>
      <c r="T26" s="221"/>
      <c r="U26" s="221"/>
      <c r="V26" s="221"/>
      <c r="W26" s="221"/>
      <c r="X26" s="221"/>
      <c r="Y26" s="221"/>
      <c r="Z26" s="221"/>
      <c r="AA26" s="221"/>
      <c r="AB26" s="1"/>
      <c r="AC26" s="1"/>
      <c r="AD26" s="1"/>
      <c r="AE26" s="1"/>
      <c r="AF26" s="1"/>
      <c r="AG26" s="1"/>
    </row>
    <row r="27" spans="3:33" ht="12.75">
      <c r="C27" s="347">
        <v>1969</v>
      </c>
      <c r="D27" s="321">
        <v>8.53</v>
      </c>
      <c r="E27" s="321">
        <v>8.44</v>
      </c>
      <c r="F27" s="321">
        <v>7.76</v>
      </c>
      <c r="G27" s="321">
        <v>9.25</v>
      </c>
      <c r="H27" s="143"/>
      <c r="I27" s="143"/>
      <c r="J27" s="143"/>
      <c r="K27" s="143"/>
      <c r="L27" s="143"/>
      <c r="M27" s="1"/>
      <c r="N27" s="1"/>
      <c r="O27" s="358"/>
      <c r="P27" s="358"/>
      <c r="Q27" s="358"/>
      <c r="R27" s="358"/>
      <c r="S27" s="221"/>
      <c r="T27" s="221"/>
      <c r="U27" s="221"/>
      <c r="V27" s="221"/>
      <c r="W27" s="221"/>
      <c r="X27" s="221"/>
      <c r="Y27" s="221"/>
      <c r="Z27" s="221"/>
      <c r="AA27" s="221"/>
      <c r="AB27" s="1"/>
      <c r="AC27" s="1"/>
      <c r="AD27" s="1"/>
      <c r="AE27" s="1"/>
      <c r="AF27" s="1"/>
      <c r="AG27" s="1"/>
    </row>
    <row r="28" spans="3:33" ht="12.75">
      <c r="C28" s="346">
        <v>1970</v>
      </c>
      <c r="D28" s="313">
        <v>7.23</v>
      </c>
      <c r="E28" s="313">
        <v>5.04</v>
      </c>
      <c r="F28" s="313">
        <v>7.5</v>
      </c>
      <c r="G28" s="313">
        <v>10.77</v>
      </c>
      <c r="H28" s="27"/>
      <c r="I28" s="27"/>
      <c r="J28" s="27"/>
      <c r="K28" s="27"/>
      <c r="L28" s="27"/>
      <c r="M28" s="1"/>
      <c r="N28" s="1"/>
      <c r="O28" s="358"/>
      <c r="P28" s="358"/>
      <c r="Q28" s="358"/>
      <c r="R28" s="358"/>
      <c r="S28" s="221"/>
      <c r="T28" s="221"/>
      <c r="U28" s="221"/>
      <c r="V28" s="221"/>
      <c r="W28" s="221"/>
      <c r="X28" s="221"/>
      <c r="Y28" s="221"/>
      <c r="Z28" s="221"/>
      <c r="AA28" s="221"/>
      <c r="AB28" s="1"/>
      <c r="AC28" s="1"/>
      <c r="AD28" s="1"/>
      <c r="AE28" s="1"/>
      <c r="AF28" s="1"/>
      <c r="AG28" s="1"/>
    </row>
    <row r="29" spans="3:33" ht="12.75">
      <c r="C29" s="347">
        <v>1971</v>
      </c>
      <c r="D29" s="321">
        <v>12.61</v>
      </c>
      <c r="E29" s="321">
        <v>15.05</v>
      </c>
      <c r="F29" s="321">
        <v>11.58</v>
      </c>
      <c r="G29" s="321">
        <v>10.49</v>
      </c>
      <c r="H29" s="143"/>
      <c r="I29" s="143"/>
      <c r="J29" s="143"/>
      <c r="K29" s="143"/>
      <c r="L29" s="143"/>
      <c r="M29" s="1"/>
      <c r="N29" s="1"/>
      <c r="O29" s="358"/>
      <c r="P29" s="358"/>
      <c r="Q29" s="358"/>
      <c r="R29" s="358"/>
      <c r="S29" s="221"/>
      <c r="T29" s="221"/>
      <c r="U29" s="221"/>
      <c r="V29" s="221"/>
      <c r="W29" s="221"/>
      <c r="X29" s="221"/>
      <c r="Y29" s="221"/>
      <c r="Z29" s="221"/>
      <c r="AA29" s="221"/>
      <c r="AB29" s="1"/>
      <c r="AC29" s="1"/>
      <c r="AD29" s="1"/>
      <c r="AE29" s="1"/>
      <c r="AF29" s="1"/>
      <c r="AG29" s="1"/>
    </row>
    <row r="30" spans="3:33" ht="12.75">
      <c r="C30" s="346">
        <v>1972</v>
      </c>
      <c r="D30" s="313">
        <v>14.06</v>
      </c>
      <c r="E30" s="313">
        <v>16.15</v>
      </c>
      <c r="F30" s="313">
        <v>13.26</v>
      </c>
      <c r="G30" s="313">
        <v>15.88</v>
      </c>
      <c r="H30" s="27"/>
      <c r="I30" s="27"/>
      <c r="J30" s="27"/>
      <c r="K30" s="27"/>
      <c r="L30" s="27"/>
      <c r="M30" s="1"/>
      <c r="N30" s="1"/>
      <c r="O30" s="358"/>
      <c r="P30" s="358"/>
      <c r="Q30" s="358"/>
      <c r="R30" s="358"/>
      <c r="S30" s="221"/>
      <c r="T30" s="221"/>
      <c r="U30" s="221"/>
      <c r="V30" s="221"/>
      <c r="W30" s="221"/>
      <c r="X30" s="221"/>
      <c r="Y30" s="221"/>
      <c r="Z30" s="221"/>
      <c r="AA30" s="221"/>
      <c r="AB30" s="1"/>
      <c r="AC30" s="1"/>
      <c r="AD30" s="1"/>
      <c r="AE30" s="1"/>
      <c r="AF30" s="1"/>
      <c r="AG30" s="1"/>
    </row>
    <row r="31" spans="3:33" ht="12.75">
      <c r="C31" s="347">
        <v>1973</v>
      </c>
      <c r="D31" s="321">
        <v>22.08</v>
      </c>
      <c r="E31" s="321">
        <v>30.56</v>
      </c>
      <c r="F31" s="321">
        <v>15.92</v>
      </c>
      <c r="G31" s="321">
        <v>22.48</v>
      </c>
      <c r="H31" s="143"/>
      <c r="I31" s="143"/>
      <c r="J31" s="143"/>
      <c r="K31" s="143"/>
      <c r="L31" s="143"/>
      <c r="M31" s="1"/>
      <c r="N31" s="1"/>
      <c r="O31" s="358"/>
      <c r="P31" s="358"/>
      <c r="Q31" s="358"/>
      <c r="R31" s="358"/>
      <c r="S31" s="221"/>
      <c r="T31" s="221"/>
      <c r="U31" s="221"/>
      <c r="V31" s="221"/>
      <c r="W31" s="221"/>
      <c r="X31" s="221"/>
      <c r="Y31" s="221"/>
      <c r="Z31" s="221"/>
      <c r="AA31" s="221"/>
      <c r="AB31" s="1"/>
      <c r="AC31" s="1"/>
      <c r="AD31" s="1"/>
      <c r="AE31" s="1"/>
      <c r="AF31" s="1"/>
      <c r="AG31" s="1"/>
    </row>
    <row r="32" spans="3:33" ht="12.75">
      <c r="C32" s="346">
        <v>1974</v>
      </c>
      <c r="D32" s="313">
        <v>25.23</v>
      </c>
      <c r="E32" s="313">
        <v>30.26</v>
      </c>
      <c r="F32" s="313">
        <v>17.57</v>
      </c>
      <c r="G32" s="313">
        <v>23.21</v>
      </c>
      <c r="H32" s="27"/>
      <c r="I32" s="27"/>
      <c r="J32" s="27"/>
      <c r="K32" s="27"/>
      <c r="L32" s="27"/>
      <c r="M32" s="1"/>
      <c r="N32" s="1"/>
      <c r="O32" s="358"/>
      <c r="P32" s="358"/>
      <c r="Q32" s="358"/>
      <c r="R32" s="358"/>
      <c r="S32" s="221"/>
      <c r="T32" s="221"/>
      <c r="U32" s="221"/>
      <c r="V32" s="221"/>
      <c r="W32" s="221"/>
      <c r="X32" s="221"/>
      <c r="Y32" s="221"/>
      <c r="Z32" s="221"/>
      <c r="AA32" s="221"/>
      <c r="AB32" s="1"/>
      <c r="AC32" s="1"/>
      <c r="AD32" s="1"/>
      <c r="AE32" s="1"/>
      <c r="AF32" s="1"/>
      <c r="AG32" s="1"/>
    </row>
    <row r="33" spans="3:33" ht="12.75">
      <c r="C33" s="347">
        <v>1975</v>
      </c>
      <c r="D33" s="321">
        <v>17.49</v>
      </c>
      <c r="E33" s="321">
        <v>19.35</v>
      </c>
      <c r="F33" s="321">
        <v>16.06</v>
      </c>
      <c r="G33" s="321">
        <v>13.26</v>
      </c>
      <c r="H33" s="143"/>
      <c r="I33" s="143"/>
      <c r="J33" s="143"/>
      <c r="K33" s="143"/>
      <c r="L33" s="143"/>
      <c r="M33" s="1"/>
      <c r="N33" s="1"/>
      <c r="O33" s="358"/>
      <c r="P33" s="358"/>
      <c r="Q33" s="358"/>
      <c r="R33" s="358"/>
      <c r="S33" s="221"/>
      <c r="T33" s="221"/>
      <c r="U33" s="221"/>
      <c r="V33" s="221"/>
      <c r="W33" s="221"/>
      <c r="X33" s="221"/>
      <c r="Y33" s="221"/>
      <c r="Z33" s="221"/>
      <c r="AA33" s="221"/>
      <c r="AB33" s="1"/>
      <c r="AC33" s="1"/>
      <c r="AD33" s="1"/>
      <c r="AE33" s="1"/>
      <c r="AF33" s="1"/>
      <c r="AG33" s="1"/>
    </row>
    <row r="34" spans="3:33" ht="12.75">
      <c r="C34" s="346">
        <v>1976</v>
      </c>
      <c r="D34" s="313">
        <v>25.43</v>
      </c>
      <c r="E34" s="313">
        <v>28.05</v>
      </c>
      <c r="F34" s="313">
        <v>22.3</v>
      </c>
      <c r="G34" s="313">
        <v>22.55</v>
      </c>
      <c r="H34" s="27"/>
      <c r="I34" s="27"/>
      <c r="J34" s="27"/>
      <c r="K34" s="27"/>
      <c r="L34" s="27"/>
      <c r="M34" s="1"/>
      <c r="N34" s="1"/>
      <c r="O34" s="358"/>
      <c r="P34" s="358"/>
      <c r="Q34" s="358"/>
      <c r="R34" s="358"/>
      <c r="S34" s="221"/>
      <c r="T34" s="221"/>
      <c r="U34" s="221"/>
      <c r="V34" s="221"/>
      <c r="W34" s="221"/>
      <c r="X34" s="221"/>
      <c r="Y34" s="221"/>
      <c r="Z34" s="221"/>
      <c r="AA34" s="221"/>
      <c r="AB34" s="1"/>
      <c r="AC34" s="1"/>
      <c r="AD34" s="1"/>
      <c r="AE34" s="1"/>
      <c r="AF34" s="1"/>
      <c r="AG34" s="1"/>
    </row>
    <row r="35" spans="3:33" ht="12.75">
      <c r="C35" s="347">
        <v>1977</v>
      </c>
      <c r="D35" s="321">
        <v>27.46</v>
      </c>
      <c r="E35" s="321">
        <v>34.38</v>
      </c>
      <c r="F35" s="321">
        <v>18.47</v>
      </c>
      <c r="G35" s="321">
        <v>23.75</v>
      </c>
      <c r="H35" s="143"/>
      <c r="I35" s="143"/>
      <c r="J35" s="143"/>
      <c r="K35" s="143"/>
      <c r="L35" s="143"/>
      <c r="M35" s="1"/>
      <c r="N35" s="1"/>
      <c r="O35" s="358"/>
      <c r="P35" s="358"/>
      <c r="Q35" s="358"/>
      <c r="R35" s="358"/>
      <c r="S35" s="221"/>
      <c r="T35" s="221"/>
      <c r="U35" s="221"/>
      <c r="V35" s="221"/>
      <c r="W35" s="221"/>
      <c r="X35" s="221"/>
      <c r="Y35" s="221"/>
      <c r="Z35" s="221"/>
      <c r="AA35" s="221"/>
      <c r="AB35" s="1"/>
      <c r="AC35" s="1"/>
      <c r="AD35" s="1"/>
      <c r="AE35" s="1"/>
      <c r="AF35" s="1"/>
      <c r="AG35" s="1"/>
    </row>
    <row r="36" spans="3:33" ht="12.75">
      <c r="C36" s="346">
        <v>1978</v>
      </c>
      <c r="D36" s="313">
        <v>19.72</v>
      </c>
      <c r="E36" s="313">
        <v>14.11</v>
      </c>
      <c r="F36" s="313">
        <v>23.42</v>
      </c>
      <c r="G36" s="313">
        <v>27.42</v>
      </c>
      <c r="H36" s="27"/>
      <c r="I36" s="27"/>
      <c r="J36" s="27"/>
      <c r="K36" s="27"/>
      <c r="L36" s="27"/>
      <c r="M36" s="1"/>
      <c r="N36" s="1"/>
      <c r="O36" s="358"/>
      <c r="P36" s="358"/>
      <c r="Q36" s="358"/>
      <c r="R36" s="358"/>
      <c r="S36" s="221"/>
      <c r="T36" s="221"/>
      <c r="U36" s="221"/>
      <c r="V36" s="221"/>
      <c r="W36" s="221"/>
      <c r="X36" s="221"/>
      <c r="Y36" s="221"/>
      <c r="Z36" s="221"/>
      <c r="AA36" s="221"/>
      <c r="AB36" s="1"/>
      <c r="AC36" s="1"/>
      <c r="AD36" s="1"/>
      <c r="AE36" s="1"/>
      <c r="AF36" s="1"/>
      <c r="AG36" s="1"/>
    </row>
    <row r="37" spans="3:33" ht="12.75">
      <c r="C37" s="347">
        <v>1979</v>
      </c>
      <c r="D37" s="321">
        <v>26.5</v>
      </c>
      <c r="E37" s="321">
        <v>32.1</v>
      </c>
      <c r="F37" s="321">
        <v>20.8</v>
      </c>
      <c r="G37" s="321">
        <v>25.1</v>
      </c>
      <c r="H37" s="143"/>
      <c r="I37" s="143"/>
      <c r="J37" s="143"/>
      <c r="K37" s="143"/>
      <c r="L37" s="143"/>
      <c r="M37" s="1"/>
      <c r="N37" s="1"/>
      <c r="O37" s="358"/>
      <c r="P37" s="358"/>
      <c r="Q37" s="358"/>
      <c r="R37" s="358"/>
      <c r="S37" s="221"/>
      <c r="T37" s="221"/>
      <c r="U37" s="221"/>
      <c r="V37" s="221"/>
      <c r="W37" s="221"/>
      <c r="X37" s="221"/>
      <c r="Y37" s="221"/>
      <c r="Z37" s="221"/>
      <c r="AA37" s="221"/>
      <c r="AB37" s="1"/>
      <c r="AC37" s="1"/>
      <c r="AD37" s="1"/>
      <c r="AE37" s="1"/>
      <c r="AF37" s="1"/>
      <c r="AG37" s="1"/>
    </row>
    <row r="38" spans="3:33" ht="12.75">
      <c r="C38" s="346">
        <v>1980</v>
      </c>
      <c r="D38" s="313">
        <v>24.5</v>
      </c>
      <c r="E38" s="313">
        <v>26.72</v>
      </c>
      <c r="F38" s="313">
        <v>23.01</v>
      </c>
      <c r="G38" s="313">
        <v>19.34</v>
      </c>
      <c r="H38" s="27"/>
      <c r="I38" s="27"/>
      <c r="J38" s="27"/>
      <c r="K38" s="27"/>
      <c r="L38" s="27"/>
      <c r="M38" s="1"/>
      <c r="N38" s="1"/>
      <c r="O38" s="358"/>
      <c r="P38" s="358"/>
      <c r="Q38" s="358"/>
      <c r="R38" s="358"/>
      <c r="S38" s="221"/>
      <c r="T38" s="221"/>
      <c r="U38" s="221"/>
      <c r="V38" s="221"/>
      <c r="W38" s="221"/>
      <c r="X38" s="221"/>
      <c r="Y38" s="221"/>
      <c r="Z38" s="221"/>
      <c r="AA38" s="221"/>
      <c r="AB38" s="1"/>
      <c r="AC38" s="1"/>
      <c r="AD38" s="1"/>
      <c r="AE38" s="1"/>
      <c r="AF38" s="1"/>
      <c r="AG38" s="1"/>
    </row>
    <row r="39" spans="3:33" ht="12.75">
      <c r="C39" s="347">
        <v>1981</v>
      </c>
      <c r="D39" s="321">
        <v>25.61</v>
      </c>
      <c r="E39" s="321">
        <v>28.83</v>
      </c>
      <c r="F39" s="321">
        <v>22.6</v>
      </c>
      <c r="G39" s="321">
        <v>19.03</v>
      </c>
      <c r="H39" s="143"/>
      <c r="I39" s="143"/>
      <c r="J39" s="143"/>
      <c r="K39" s="143"/>
      <c r="L39" s="143"/>
      <c r="M39" s="1"/>
      <c r="N39" s="1"/>
      <c r="O39" s="358"/>
      <c r="P39" s="358"/>
      <c r="Q39" s="358"/>
      <c r="R39" s="358"/>
      <c r="S39" s="221"/>
      <c r="T39" s="221"/>
      <c r="U39" s="221"/>
      <c r="V39" s="221"/>
      <c r="W39" s="221"/>
      <c r="X39" s="221"/>
      <c r="Y39" s="221"/>
      <c r="Z39" s="221"/>
      <c r="AA39" s="221"/>
      <c r="AB39" s="1"/>
      <c r="AC39" s="1"/>
      <c r="AD39" s="1"/>
      <c r="AE39" s="1"/>
      <c r="AF39" s="1"/>
      <c r="AG39" s="1"/>
    </row>
    <row r="40" spans="3:33" ht="12.75">
      <c r="C40" s="346">
        <v>1982</v>
      </c>
      <c r="D40" s="313">
        <v>24.39</v>
      </c>
      <c r="E40" s="313">
        <v>24.68</v>
      </c>
      <c r="F40" s="313">
        <v>26.63</v>
      </c>
      <c r="G40" s="313">
        <v>17.89</v>
      </c>
      <c r="H40" s="27"/>
      <c r="I40" s="27"/>
      <c r="J40" s="27"/>
      <c r="K40" s="27"/>
      <c r="L40" s="27"/>
      <c r="M40" s="1"/>
      <c r="N40" s="1"/>
      <c r="O40" s="358"/>
      <c r="P40" s="358"/>
      <c r="Q40" s="358"/>
      <c r="R40" s="358"/>
      <c r="S40" s="221"/>
      <c r="T40" s="221"/>
      <c r="U40" s="221"/>
      <c r="V40" s="221"/>
      <c r="W40" s="221"/>
      <c r="X40" s="221"/>
      <c r="Y40" s="221"/>
      <c r="Z40" s="221"/>
      <c r="AA40" s="221"/>
      <c r="AB40" s="1"/>
      <c r="AC40" s="1"/>
      <c r="AD40" s="1"/>
      <c r="AE40" s="1"/>
      <c r="AF40" s="1"/>
      <c r="AG40" s="1"/>
    </row>
    <row r="41" spans="3:33" ht="12.75">
      <c r="C41" s="347">
        <v>1983</v>
      </c>
      <c r="D41" s="321">
        <v>16.49</v>
      </c>
      <c r="E41" s="321">
        <v>17.36</v>
      </c>
      <c r="F41" s="321">
        <v>13.93</v>
      </c>
      <c r="G41" s="321">
        <v>11.64</v>
      </c>
      <c r="H41" s="143"/>
      <c r="I41" s="143"/>
      <c r="J41" s="143"/>
      <c r="K41" s="143"/>
      <c r="L41" s="143"/>
      <c r="M41" s="1"/>
      <c r="N41" s="1"/>
      <c r="O41" s="358"/>
      <c r="P41" s="358"/>
      <c r="Q41" s="358"/>
      <c r="R41" s="358"/>
      <c r="S41" s="221"/>
      <c r="T41" s="221"/>
      <c r="U41" s="221"/>
      <c r="V41" s="221"/>
      <c r="W41" s="221"/>
      <c r="X41" s="221"/>
      <c r="Y41" s="221"/>
      <c r="Z41" s="221"/>
      <c r="AA41" s="221"/>
      <c r="AB41" s="1"/>
      <c r="AC41" s="1"/>
      <c r="AD41" s="1"/>
      <c r="AE41" s="1"/>
      <c r="AF41" s="1"/>
      <c r="AG41" s="1"/>
    </row>
    <row r="42" spans="3:33" ht="12.75">
      <c r="C42" s="346">
        <v>1984</v>
      </c>
      <c r="D42" s="313">
        <v>18.26</v>
      </c>
      <c r="E42" s="313">
        <v>18.62</v>
      </c>
      <c r="F42" s="313">
        <v>11.71</v>
      </c>
      <c r="G42" s="313">
        <v>17.58</v>
      </c>
      <c r="H42" s="27"/>
      <c r="I42" s="27"/>
      <c r="J42" s="27"/>
      <c r="K42" s="27"/>
      <c r="L42" s="27"/>
      <c r="M42" s="1"/>
      <c r="N42" s="1"/>
      <c r="O42" s="358"/>
      <c r="P42" s="358"/>
      <c r="Q42" s="358"/>
      <c r="R42" s="358"/>
      <c r="S42" s="221"/>
      <c r="T42" s="221"/>
      <c r="U42" s="221"/>
      <c r="V42" s="221"/>
      <c r="W42" s="221"/>
      <c r="X42" s="221"/>
      <c r="Y42" s="221"/>
      <c r="Z42" s="221"/>
      <c r="AA42" s="221"/>
      <c r="AB42" s="1"/>
      <c r="AC42" s="1"/>
      <c r="AD42" s="1"/>
      <c r="AE42" s="1"/>
      <c r="AF42" s="1"/>
      <c r="AG42" s="1"/>
    </row>
    <row r="43" spans="3:33" ht="12.75">
      <c r="C43" s="347">
        <v>1985</v>
      </c>
      <c r="D43" s="321">
        <v>21.78</v>
      </c>
      <c r="E43" s="321">
        <v>28.21</v>
      </c>
      <c r="F43" s="321">
        <v>15.19</v>
      </c>
      <c r="G43" s="321">
        <v>15.53</v>
      </c>
      <c r="H43" s="143"/>
      <c r="I43" s="143"/>
      <c r="J43" s="143"/>
      <c r="K43" s="143"/>
      <c r="L43" s="143"/>
      <c r="M43" s="1"/>
      <c r="N43" s="1"/>
      <c r="O43" s="358"/>
      <c r="P43" s="358"/>
      <c r="Q43" s="358"/>
      <c r="R43" s="358"/>
      <c r="S43" s="221"/>
      <c r="T43" s="221"/>
      <c r="U43" s="221"/>
      <c r="V43" s="221"/>
      <c r="W43" s="221"/>
      <c r="X43" s="221"/>
      <c r="Y43" s="221"/>
      <c r="Z43" s="221"/>
      <c r="AA43" s="221"/>
      <c r="AB43" s="1"/>
      <c r="AC43" s="1"/>
      <c r="AD43" s="1"/>
      <c r="AE43" s="1"/>
      <c r="AF43" s="1"/>
      <c r="AG43" s="1"/>
    </row>
    <row r="44" spans="3:33" ht="12.75">
      <c r="C44" s="346">
        <v>1986</v>
      </c>
      <c r="D44" s="313">
        <v>21.55</v>
      </c>
      <c r="E44" s="313">
        <v>24.49</v>
      </c>
      <c r="F44" s="313">
        <v>15.66</v>
      </c>
      <c r="G44" s="313">
        <v>17.71</v>
      </c>
      <c r="H44" s="27"/>
      <c r="I44" s="27"/>
      <c r="J44" s="27"/>
      <c r="K44" s="27"/>
      <c r="L44" s="27"/>
      <c r="M44" s="1"/>
      <c r="N44" s="1"/>
      <c r="O44" s="358"/>
      <c r="P44" s="358"/>
      <c r="Q44" s="358"/>
      <c r="R44" s="358"/>
      <c r="S44" s="221"/>
      <c r="T44" s="221"/>
      <c r="U44" s="221"/>
      <c r="V44" s="221"/>
      <c r="W44" s="221"/>
      <c r="X44" s="221"/>
      <c r="Y44" s="221"/>
      <c r="Z44" s="221"/>
      <c r="AA44" s="221"/>
      <c r="AB44" s="1"/>
      <c r="AC44" s="1"/>
      <c r="AD44" s="1"/>
      <c r="AE44" s="1"/>
      <c r="AF44" s="1"/>
      <c r="AG44" s="1"/>
    </row>
    <row r="45" spans="3:33" ht="12.75">
      <c r="C45" s="347">
        <v>1987</v>
      </c>
      <c r="D45" s="321">
        <v>22.64</v>
      </c>
      <c r="E45" s="321">
        <v>25.87</v>
      </c>
      <c r="F45" s="321">
        <v>17.85</v>
      </c>
      <c r="G45" s="321">
        <v>18.55</v>
      </c>
      <c r="H45" s="143"/>
      <c r="I45" s="143"/>
      <c r="J45" s="143"/>
      <c r="K45" s="143"/>
      <c r="L45" s="143"/>
      <c r="M45" s="1"/>
      <c r="N45" s="1"/>
      <c r="O45" s="358"/>
      <c r="P45" s="358"/>
      <c r="Q45" s="358"/>
      <c r="R45" s="358"/>
      <c r="S45" s="221"/>
      <c r="T45" s="221"/>
      <c r="U45" s="221"/>
      <c r="V45" s="221"/>
      <c r="W45" s="221"/>
      <c r="X45" s="221"/>
      <c r="Y45" s="221"/>
      <c r="Z45" s="221"/>
      <c r="AA45" s="221"/>
      <c r="AB45" s="1"/>
      <c r="AC45" s="1"/>
      <c r="AD45" s="1"/>
      <c r="AE45" s="1"/>
      <c r="AF45" s="1"/>
      <c r="AG45" s="1"/>
    </row>
    <row r="46" spans="3:33" ht="12.75">
      <c r="C46" s="346">
        <v>1988</v>
      </c>
      <c r="D46" s="313">
        <v>27.64</v>
      </c>
      <c r="E46" s="313">
        <v>30.11</v>
      </c>
      <c r="F46" s="313">
        <v>23.1</v>
      </c>
      <c r="G46" s="313">
        <v>23.83</v>
      </c>
      <c r="H46" s="27"/>
      <c r="I46" s="27"/>
      <c r="J46" s="27"/>
      <c r="K46" s="27"/>
      <c r="L46" s="27"/>
      <c r="M46" s="1"/>
      <c r="N46" s="1"/>
      <c r="O46" s="358"/>
      <c r="P46" s="358"/>
      <c r="Q46" s="358"/>
      <c r="R46" s="358"/>
      <c r="S46" s="221"/>
      <c r="T46" s="221"/>
      <c r="U46" s="221"/>
      <c r="V46" s="221"/>
      <c r="W46" s="221"/>
      <c r="X46" s="221"/>
      <c r="Y46" s="221"/>
      <c r="Z46" s="221"/>
      <c r="AA46" s="221"/>
      <c r="AB46" s="1"/>
      <c r="AC46" s="1"/>
      <c r="AD46" s="1"/>
      <c r="AE46" s="1"/>
      <c r="AF46" s="1"/>
      <c r="AG46" s="1"/>
    </row>
    <row r="47" spans="3:33" ht="12.75">
      <c r="C47" s="347">
        <v>1989</v>
      </c>
      <c r="D47" s="321">
        <v>26.08</v>
      </c>
      <c r="E47" s="321">
        <v>23.01</v>
      </c>
      <c r="F47" s="321">
        <v>25.03</v>
      </c>
      <c r="G47" s="321">
        <v>23.63</v>
      </c>
      <c r="H47" s="143">
        <v>37.62</v>
      </c>
      <c r="I47" s="143">
        <v>30.93</v>
      </c>
      <c r="J47" s="143"/>
      <c r="K47" s="143">
        <v>27.99</v>
      </c>
      <c r="L47" s="143">
        <v>34.57</v>
      </c>
      <c r="M47" s="1"/>
      <c r="N47" s="1"/>
      <c r="O47" s="358"/>
      <c r="P47" s="358"/>
      <c r="Q47" s="358"/>
      <c r="R47" s="358"/>
      <c r="S47" s="359"/>
      <c r="T47" s="359"/>
      <c r="U47" s="360"/>
      <c r="V47" s="359"/>
      <c r="W47" s="359"/>
      <c r="X47" s="221"/>
      <c r="Y47" s="221"/>
      <c r="Z47" s="221"/>
      <c r="AA47" s="221"/>
      <c r="AB47" s="1"/>
      <c r="AC47" s="1"/>
      <c r="AD47" s="1"/>
      <c r="AE47" s="1"/>
      <c r="AF47" s="1"/>
      <c r="AG47" s="1"/>
    </row>
    <row r="48" spans="3:33" ht="12.75">
      <c r="C48" s="346">
        <v>1990</v>
      </c>
      <c r="D48" s="313">
        <v>31.88</v>
      </c>
      <c r="E48" s="313">
        <v>31.93</v>
      </c>
      <c r="F48" s="313">
        <v>29.26</v>
      </c>
      <c r="G48" s="313">
        <v>28.84</v>
      </c>
      <c r="H48" s="348">
        <v>35.44</v>
      </c>
      <c r="I48" s="348">
        <v>35.1</v>
      </c>
      <c r="J48" s="351"/>
      <c r="K48" s="348">
        <v>36.62</v>
      </c>
      <c r="L48" s="348">
        <v>36.9</v>
      </c>
      <c r="M48" s="1"/>
      <c r="N48" s="1"/>
      <c r="O48" s="358"/>
      <c r="P48" s="358"/>
      <c r="Q48" s="358"/>
      <c r="R48" s="358"/>
      <c r="S48" s="359"/>
      <c r="T48" s="359"/>
      <c r="U48" s="360"/>
      <c r="V48" s="359"/>
      <c r="W48" s="359"/>
      <c r="X48" s="221"/>
      <c r="Y48" s="221"/>
      <c r="Z48" s="221"/>
      <c r="AA48" s="221"/>
      <c r="AB48" s="1"/>
      <c r="AC48" s="1"/>
      <c r="AD48" s="1"/>
      <c r="AE48" s="1"/>
      <c r="AF48" s="1"/>
      <c r="AG48" s="1"/>
    </row>
    <row r="49" spans="3:33" ht="12.75">
      <c r="C49" s="347">
        <v>1991</v>
      </c>
      <c r="D49" s="321">
        <v>26.97</v>
      </c>
      <c r="E49" s="321">
        <v>26.27</v>
      </c>
      <c r="F49" s="321">
        <v>28.07</v>
      </c>
      <c r="G49" s="321">
        <v>24.24</v>
      </c>
      <c r="H49" s="349">
        <v>29.61</v>
      </c>
      <c r="I49" s="349">
        <v>30.18</v>
      </c>
      <c r="J49" s="352"/>
      <c r="K49" s="349">
        <v>23.34</v>
      </c>
      <c r="L49" s="349">
        <v>27.55</v>
      </c>
      <c r="M49" s="1"/>
      <c r="N49" s="1"/>
      <c r="O49" s="358"/>
      <c r="P49" s="358"/>
      <c r="Q49" s="358"/>
      <c r="R49" s="358"/>
      <c r="S49" s="359"/>
      <c r="T49" s="359"/>
      <c r="U49" s="360"/>
      <c r="V49" s="359"/>
      <c r="W49" s="359"/>
      <c r="X49" s="221"/>
      <c r="Y49" s="221"/>
      <c r="Z49" s="221"/>
      <c r="AA49" s="221"/>
      <c r="AB49" s="1"/>
      <c r="AC49" s="1"/>
      <c r="AD49" s="1"/>
      <c r="AE49" s="1"/>
      <c r="AF49" s="1"/>
      <c r="AG49" s="1"/>
    </row>
    <row r="50" spans="3:33" ht="12.75">
      <c r="C50" s="346">
        <v>1992</v>
      </c>
      <c r="D50" s="313">
        <v>24.58</v>
      </c>
      <c r="E50" s="313">
        <v>28.19</v>
      </c>
      <c r="F50" s="313">
        <v>23.39</v>
      </c>
      <c r="G50" s="313">
        <v>18.49</v>
      </c>
      <c r="H50" s="348">
        <v>31.61</v>
      </c>
      <c r="I50" s="348">
        <v>25.3</v>
      </c>
      <c r="J50" s="351"/>
      <c r="K50" s="348">
        <v>18.31</v>
      </c>
      <c r="L50" s="348">
        <v>24.81</v>
      </c>
      <c r="M50" s="1"/>
      <c r="N50" s="1"/>
      <c r="O50" s="358"/>
      <c r="P50" s="358"/>
      <c r="Q50" s="358"/>
      <c r="R50" s="358"/>
      <c r="S50" s="359"/>
      <c r="T50" s="359"/>
      <c r="U50" s="360"/>
      <c r="V50" s="359"/>
      <c r="W50" s="359"/>
      <c r="X50" s="221"/>
      <c r="Y50" s="221"/>
      <c r="Z50" s="221"/>
      <c r="AA50" s="221"/>
      <c r="AB50" s="1"/>
      <c r="AC50" s="1"/>
      <c r="AD50" s="1"/>
      <c r="AE50" s="1"/>
      <c r="AF50" s="1"/>
      <c r="AG50" s="1"/>
    </row>
    <row r="51" spans="3:33" ht="12.75">
      <c r="C51" s="347">
        <v>1993</v>
      </c>
      <c r="D51" s="321">
        <v>23.19</v>
      </c>
      <c r="E51" s="321">
        <v>14.99</v>
      </c>
      <c r="F51" s="321">
        <v>29.71</v>
      </c>
      <c r="G51" s="321">
        <v>18.07</v>
      </c>
      <c r="H51" s="349">
        <v>27.16</v>
      </c>
      <c r="I51" s="349">
        <v>26.91</v>
      </c>
      <c r="J51" s="352"/>
      <c r="K51" s="349">
        <v>26.68</v>
      </c>
      <c r="L51" s="349">
        <v>23.88</v>
      </c>
      <c r="M51" s="1"/>
      <c r="N51" s="1"/>
      <c r="O51" s="358"/>
      <c r="P51" s="358"/>
      <c r="Q51" s="358"/>
      <c r="R51" s="358"/>
      <c r="S51" s="359"/>
      <c r="T51" s="359"/>
      <c r="U51" s="360"/>
      <c r="V51" s="359"/>
      <c r="W51" s="359"/>
      <c r="X51" s="221"/>
      <c r="Y51" s="221"/>
      <c r="Z51" s="221"/>
      <c r="AA51" s="221"/>
      <c r="AB51" s="1"/>
      <c r="AC51" s="1"/>
      <c r="AD51" s="1"/>
      <c r="AE51" s="1"/>
      <c r="AF51" s="1"/>
      <c r="AG51" s="1"/>
    </row>
    <row r="52" spans="3:33" ht="12.75">
      <c r="C52" s="346">
        <v>1994</v>
      </c>
      <c r="D52" s="313">
        <v>22.07</v>
      </c>
      <c r="E52" s="313">
        <v>22.54</v>
      </c>
      <c r="F52" s="313">
        <v>24.05</v>
      </c>
      <c r="G52" s="313">
        <v>12.81</v>
      </c>
      <c r="H52" s="348">
        <v>27.25</v>
      </c>
      <c r="I52" s="348">
        <v>25.58</v>
      </c>
      <c r="J52" s="351"/>
      <c r="K52" s="348">
        <v>17.46</v>
      </c>
      <c r="L52" s="348">
        <v>18.96</v>
      </c>
      <c r="M52" s="1"/>
      <c r="N52" s="1"/>
      <c r="O52" s="358"/>
      <c r="P52" s="358"/>
      <c r="Q52" s="358"/>
      <c r="R52" s="358"/>
      <c r="S52" s="359"/>
      <c r="T52" s="359"/>
      <c r="U52" s="360"/>
      <c r="V52" s="359"/>
      <c r="W52" s="359"/>
      <c r="X52" s="221"/>
      <c r="Y52" s="221"/>
      <c r="Z52" s="221"/>
      <c r="AA52" s="221"/>
      <c r="AB52" s="1"/>
      <c r="AC52" s="1"/>
      <c r="AD52" s="1"/>
      <c r="AE52" s="1"/>
      <c r="AF52" s="1"/>
      <c r="AG52" s="1"/>
    </row>
    <row r="53" spans="3:33" ht="12.75">
      <c r="C53" s="347">
        <v>1995</v>
      </c>
      <c r="D53" s="321">
        <v>19.53</v>
      </c>
      <c r="E53" s="321">
        <v>16.06</v>
      </c>
      <c r="F53" s="321">
        <v>21.25</v>
      </c>
      <c r="G53" s="321">
        <v>12.54</v>
      </c>
      <c r="H53" s="349">
        <v>23.59</v>
      </c>
      <c r="I53" s="349">
        <v>27.11</v>
      </c>
      <c r="J53" s="352"/>
      <c r="K53" s="349">
        <v>17.27</v>
      </c>
      <c r="L53" s="349">
        <v>22.7</v>
      </c>
      <c r="M53" s="1"/>
      <c r="N53" s="1"/>
      <c r="O53" s="358"/>
      <c r="P53" s="358"/>
      <c r="Q53" s="358"/>
      <c r="R53" s="358"/>
      <c r="S53" s="359"/>
      <c r="T53" s="359"/>
      <c r="U53" s="360"/>
      <c r="V53" s="359"/>
      <c r="W53" s="359"/>
      <c r="X53" s="221"/>
      <c r="Y53" s="221"/>
      <c r="Z53" s="221"/>
      <c r="AA53" s="221"/>
      <c r="AB53" s="1"/>
      <c r="AC53" s="1"/>
      <c r="AD53" s="1"/>
      <c r="AE53" s="1"/>
      <c r="AF53" s="1"/>
      <c r="AG53" s="1"/>
    </row>
    <row r="54" spans="3:33" ht="12.75">
      <c r="C54" s="346">
        <v>1996</v>
      </c>
      <c r="D54" s="313">
        <v>21.89</v>
      </c>
      <c r="E54" s="313">
        <v>17.74</v>
      </c>
      <c r="F54" s="313">
        <v>24.38</v>
      </c>
      <c r="G54" s="313">
        <v>10.83</v>
      </c>
      <c r="H54" s="348">
        <v>22.49</v>
      </c>
      <c r="I54" s="348">
        <v>36.7</v>
      </c>
      <c r="J54" s="351"/>
      <c r="K54" s="348">
        <v>19.87</v>
      </c>
      <c r="L54" s="348">
        <v>18.88</v>
      </c>
      <c r="M54" s="1"/>
      <c r="N54" s="1"/>
      <c r="O54" s="358"/>
      <c r="P54" s="358"/>
      <c r="Q54" s="358"/>
      <c r="R54" s="358"/>
      <c r="S54" s="359"/>
      <c r="T54" s="359"/>
      <c r="U54" s="360"/>
      <c r="V54" s="359"/>
      <c r="W54" s="359"/>
      <c r="X54" s="221"/>
      <c r="Y54" s="221"/>
      <c r="Z54" s="221"/>
      <c r="AA54" s="221"/>
      <c r="AB54" s="1"/>
      <c r="AC54" s="1"/>
      <c r="AD54" s="1"/>
      <c r="AE54" s="1"/>
      <c r="AF54" s="1"/>
      <c r="AG54" s="1"/>
    </row>
    <row r="55" spans="3:33" ht="12.75">
      <c r="C55" s="347">
        <v>1997</v>
      </c>
      <c r="D55" s="321">
        <v>17.33</v>
      </c>
      <c r="E55" s="321">
        <v>16.43</v>
      </c>
      <c r="F55" s="321">
        <v>16.19</v>
      </c>
      <c r="G55" s="321">
        <v>9.47</v>
      </c>
      <c r="H55" s="349">
        <v>21.14</v>
      </c>
      <c r="I55" s="349">
        <v>24.42</v>
      </c>
      <c r="J55" s="352"/>
      <c r="K55" s="349">
        <v>19.03</v>
      </c>
      <c r="L55" s="349">
        <v>18.25</v>
      </c>
      <c r="M55" s="1"/>
      <c r="N55" s="1"/>
      <c r="O55" s="358"/>
      <c r="P55" s="358"/>
      <c r="Q55" s="358"/>
      <c r="R55" s="358"/>
      <c r="S55" s="359"/>
      <c r="T55" s="359"/>
      <c r="U55" s="360"/>
      <c r="V55" s="359"/>
      <c r="W55" s="359"/>
      <c r="X55" s="221"/>
      <c r="Y55" s="221"/>
      <c r="Z55" s="221"/>
      <c r="AA55" s="221"/>
      <c r="AB55" s="1"/>
      <c r="AC55" s="1"/>
      <c r="AD55" s="1"/>
      <c r="AE55" s="1"/>
      <c r="AF55" s="1"/>
      <c r="AG55" s="1"/>
    </row>
    <row r="56" spans="3:33" ht="12.75">
      <c r="C56" s="346">
        <v>1998</v>
      </c>
      <c r="D56" s="313">
        <v>16.14</v>
      </c>
      <c r="E56" s="313">
        <v>16.04</v>
      </c>
      <c r="F56" s="313">
        <v>14.51</v>
      </c>
      <c r="G56" s="313">
        <v>7.85</v>
      </c>
      <c r="H56" s="348">
        <v>20.69</v>
      </c>
      <c r="I56" s="348">
        <v>19.51</v>
      </c>
      <c r="J56" s="348">
        <v>0</v>
      </c>
      <c r="K56" s="348">
        <v>19.23</v>
      </c>
      <c r="L56" s="348">
        <v>19.58</v>
      </c>
      <c r="M56" s="1"/>
      <c r="N56" s="1"/>
      <c r="O56" s="358"/>
      <c r="P56" s="358"/>
      <c r="Q56" s="358"/>
      <c r="R56" s="358"/>
      <c r="S56" s="359"/>
      <c r="T56" s="359"/>
      <c r="U56" s="359"/>
      <c r="V56" s="359"/>
      <c r="W56" s="359"/>
      <c r="X56" s="221"/>
      <c r="Y56" s="221"/>
      <c r="Z56" s="221"/>
      <c r="AA56" s="221"/>
      <c r="AB56" s="1"/>
      <c r="AC56" s="1"/>
      <c r="AD56" s="1"/>
      <c r="AE56" s="1"/>
      <c r="AF56" s="1"/>
      <c r="AG56" s="1"/>
    </row>
    <row r="57" spans="3:33" ht="12.75">
      <c r="C57" s="347">
        <v>1999</v>
      </c>
      <c r="D57" s="321">
        <v>9.05</v>
      </c>
      <c r="E57" s="321">
        <v>7.35</v>
      </c>
      <c r="F57" s="321">
        <v>5.54</v>
      </c>
      <c r="G57" s="321">
        <v>3.08</v>
      </c>
      <c r="H57" s="349">
        <v>15.56</v>
      </c>
      <c r="I57" s="349">
        <v>12.8</v>
      </c>
      <c r="J57" s="349">
        <v>2.59</v>
      </c>
      <c r="K57" s="349">
        <v>19.73</v>
      </c>
      <c r="L57" s="349">
        <v>15.65</v>
      </c>
      <c r="M57" s="1"/>
      <c r="N57" s="1"/>
      <c r="O57" s="358"/>
      <c r="P57" s="358"/>
      <c r="Q57" s="358"/>
      <c r="R57" s="358"/>
      <c r="S57" s="359"/>
      <c r="T57" s="359"/>
      <c r="U57" s="359"/>
      <c r="V57" s="359"/>
      <c r="W57" s="359"/>
      <c r="X57" s="221"/>
      <c r="Y57" s="221"/>
      <c r="Z57" s="221"/>
      <c r="AA57" s="221"/>
      <c r="AB57" s="1"/>
      <c r="AC57" s="1"/>
      <c r="AD57" s="1"/>
      <c r="AE57" s="1"/>
      <c r="AF57" s="1"/>
      <c r="AG57" s="1"/>
    </row>
    <row r="58" spans="2:33" ht="12.75">
      <c r="B58" s="518"/>
      <c r="C58" s="346">
        <v>2000</v>
      </c>
      <c r="D58" s="313">
        <v>8.7</v>
      </c>
      <c r="E58" s="313">
        <v>7.5</v>
      </c>
      <c r="F58" s="313">
        <v>5.35</v>
      </c>
      <c r="G58" s="313">
        <v>3.6</v>
      </c>
      <c r="H58" s="313">
        <v>10.78</v>
      </c>
      <c r="I58" s="313">
        <v>9.8</v>
      </c>
      <c r="J58" s="313">
        <v>11.53</v>
      </c>
      <c r="K58" s="313">
        <v>15.75</v>
      </c>
      <c r="L58" s="313">
        <v>14.9</v>
      </c>
      <c r="M58" s="1"/>
      <c r="N58" s="1"/>
      <c r="O58" s="358"/>
      <c r="P58" s="358"/>
      <c r="Q58" s="358"/>
      <c r="R58" s="358"/>
      <c r="S58" s="359"/>
      <c r="T58" s="359"/>
      <c r="U58" s="359"/>
      <c r="V58" s="359"/>
      <c r="W58" s="359"/>
      <c r="X58" s="221"/>
      <c r="Y58" s="221"/>
      <c r="Z58" s="221"/>
      <c r="AA58" s="221"/>
      <c r="AB58" s="1"/>
      <c r="AC58" s="1"/>
      <c r="AD58" s="1"/>
      <c r="AE58" s="1"/>
      <c r="AF58" s="1"/>
      <c r="AG58" s="1"/>
    </row>
    <row r="59" spans="2:33" ht="12.75">
      <c r="B59" s="518"/>
      <c r="C59" s="347">
        <v>2001</v>
      </c>
      <c r="D59" s="321">
        <v>7.64</v>
      </c>
      <c r="E59" s="321">
        <v>10.52</v>
      </c>
      <c r="F59" s="321">
        <v>3.78</v>
      </c>
      <c r="G59" s="321">
        <v>2.61</v>
      </c>
      <c r="H59" s="321">
        <v>11.23</v>
      </c>
      <c r="I59" s="321">
        <v>9.88</v>
      </c>
      <c r="J59" s="321">
        <v>7.21</v>
      </c>
      <c r="K59" s="321">
        <v>9.61</v>
      </c>
      <c r="L59" s="321">
        <v>7.85</v>
      </c>
      <c r="M59" s="1"/>
      <c r="N59" s="1"/>
      <c r="O59" s="358"/>
      <c r="P59" s="358"/>
      <c r="Q59" s="358"/>
      <c r="R59" s="358"/>
      <c r="S59" s="359"/>
      <c r="T59" s="359"/>
      <c r="U59" s="359"/>
      <c r="V59" s="359"/>
      <c r="W59" s="359"/>
      <c r="X59" s="221"/>
      <c r="Y59" s="221"/>
      <c r="Z59" s="221"/>
      <c r="AA59" s="221"/>
      <c r="AB59" s="1"/>
      <c r="AC59" s="1"/>
      <c r="AD59" s="1"/>
      <c r="AE59" s="1"/>
      <c r="AF59" s="1"/>
      <c r="AG59" s="1"/>
    </row>
    <row r="60" spans="2:33" ht="12.75">
      <c r="B60" s="518"/>
      <c r="C60" s="346">
        <v>2002</v>
      </c>
      <c r="D60" s="313">
        <v>6.95</v>
      </c>
      <c r="E60" s="313">
        <v>10.63</v>
      </c>
      <c r="F60" s="313">
        <v>3.96</v>
      </c>
      <c r="G60" s="313">
        <v>0.97</v>
      </c>
      <c r="H60" s="313">
        <v>9.58</v>
      </c>
      <c r="I60" s="313">
        <v>6.26</v>
      </c>
      <c r="J60" s="313">
        <v>5.35</v>
      </c>
      <c r="K60" s="313">
        <v>5.97</v>
      </c>
      <c r="L60" s="313">
        <v>9.34</v>
      </c>
      <c r="M60" s="1"/>
      <c r="N60" s="1"/>
      <c r="O60" s="358"/>
      <c r="P60" s="358"/>
      <c r="Q60" s="358"/>
      <c r="R60" s="358"/>
      <c r="S60" s="359"/>
      <c r="T60" s="359"/>
      <c r="U60" s="359"/>
      <c r="V60" s="359"/>
      <c r="W60" s="359"/>
      <c r="X60" s="221"/>
      <c r="Y60" s="221"/>
      <c r="Z60" s="221"/>
      <c r="AA60" s="221"/>
      <c r="AB60" s="1"/>
      <c r="AC60" s="1"/>
      <c r="AD60" s="1"/>
      <c r="AE60" s="1"/>
      <c r="AF60" s="1"/>
      <c r="AG60" s="1"/>
    </row>
    <row r="61" spans="2:33" ht="12.75">
      <c r="B61" s="518"/>
      <c r="C61" s="347">
        <v>2003</v>
      </c>
      <c r="D61" s="321">
        <v>6.49</v>
      </c>
      <c r="E61" s="321">
        <v>5.75</v>
      </c>
      <c r="F61" s="321">
        <v>6.07</v>
      </c>
      <c r="G61" s="321">
        <v>1.52</v>
      </c>
      <c r="H61" s="321">
        <v>8.63</v>
      </c>
      <c r="I61" s="321">
        <v>4.66</v>
      </c>
      <c r="J61" s="321">
        <v>5.16</v>
      </c>
      <c r="K61" s="321">
        <v>11.85</v>
      </c>
      <c r="L61" s="321">
        <v>5.82</v>
      </c>
      <c r="M61" s="1"/>
      <c r="N61" s="1"/>
      <c r="O61" s="358"/>
      <c r="P61" s="358"/>
      <c r="Q61" s="358"/>
      <c r="R61" s="358"/>
      <c r="S61" s="359"/>
      <c r="T61" s="359"/>
      <c r="U61" s="359"/>
      <c r="V61" s="359"/>
      <c r="W61" s="359"/>
      <c r="X61" s="221"/>
      <c r="Y61" s="221"/>
      <c r="Z61" s="221"/>
      <c r="AA61" s="221"/>
      <c r="AB61" s="1"/>
      <c r="AC61" s="1"/>
      <c r="AD61" s="1"/>
      <c r="AE61" s="1"/>
      <c r="AF61" s="1"/>
      <c r="AG61" s="1"/>
    </row>
    <row r="62" spans="2:33" ht="12.75">
      <c r="B62" s="518"/>
      <c r="C62" s="346">
        <v>2004</v>
      </c>
      <c r="D62" s="313">
        <v>5.4401719237093795</v>
      </c>
      <c r="E62" s="313">
        <v>5.5693318142215675</v>
      </c>
      <c r="F62" s="313">
        <v>4.919449901768158</v>
      </c>
      <c r="G62" s="313">
        <v>1.5223003649960098</v>
      </c>
      <c r="H62" s="313">
        <v>6.8322614903534085</v>
      </c>
      <c r="I62" s="313">
        <v>5.834159233564584</v>
      </c>
      <c r="J62" s="313">
        <v>4.046795673607528</v>
      </c>
      <c r="K62" s="313">
        <v>9.24136398978117</v>
      </c>
      <c r="L62" s="313">
        <v>4.577528496471861</v>
      </c>
      <c r="M62" s="1"/>
      <c r="N62" s="1"/>
      <c r="O62" s="358"/>
      <c r="P62" s="358"/>
      <c r="Q62" s="358"/>
      <c r="R62" s="358"/>
      <c r="S62" s="359"/>
      <c r="T62" s="359"/>
      <c r="U62" s="359"/>
      <c r="V62" s="359"/>
      <c r="W62" s="359"/>
      <c r="X62" s="221"/>
      <c r="Y62" s="221"/>
      <c r="Z62" s="221"/>
      <c r="AA62" s="221"/>
      <c r="AB62" s="1"/>
      <c r="AC62" s="1"/>
      <c r="AD62" s="1"/>
      <c r="AE62" s="1"/>
      <c r="AF62" s="1"/>
      <c r="AG62" s="1"/>
    </row>
    <row r="63" spans="2:33" ht="12.75">
      <c r="B63" s="518"/>
      <c r="C63" s="347">
        <v>2005</v>
      </c>
      <c r="D63" s="321">
        <v>4.737032763170436</v>
      </c>
      <c r="E63" s="321">
        <v>6.532503809040113</v>
      </c>
      <c r="F63" s="321">
        <v>3.969740094374963</v>
      </c>
      <c r="G63" s="321">
        <v>0.5699754472114904</v>
      </c>
      <c r="H63" s="321">
        <v>4.898657977577736</v>
      </c>
      <c r="I63" s="321">
        <v>5.13172680734173</v>
      </c>
      <c r="J63" s="321">
        <v>2.4609292129269322</v>
      </c>
      <c r="K63" s="321">
        <v>6.542958820538902</v>
      </c>
      <c r="L63" s="321">
        <v>2.733564013840817</v>
      </c>
      <c r="M63" s="1"/>
      <c r="N63" s="1"/>
      <c r="O63" s="358"/>
      <c r="P63" s="358"/>
      <c r="Q63" s="358"/>
      <c r="R63" s="358"/>
      <c r="S63" s="359"/>
      <c r="T63" s="359"/>
      <c r="U63" s="359"/>
      <c r="V63" s="359"/>
      <c r="W63" s="359"/>
      <c r="X63" s="221"/>
      <c r="Y63" s="221"/>
      <c r="Z63" s="221"/>
      <c r="AA63" s="221"/>
      <c r="AB63" s="1"/>
      <c r="AC63" s="1"/>
      <c r="AD63" s="1"/>
      <c r="AE63" s="1"/>
      <c r="AF63" s="1"/>
      <c r="AG63" s="1"/>
    </row>
    <row r="64" spans="2:33" ht="12.75">
      <c r="B64" s="518"/>
      <c r="C64" s="346">
        <v>2006</v>
      </c>
      <c r="D64" s="313">
        <v>4.532896983265312</v>
      </c>
      <c r="E64" s="313">
        <v>5.667123532566598</v>
      </c>
      <c r="F64" s="313">
        <v>4.8051293134500295</v>
      </c>
      <c r="G64" s="313">
        <v>0.3487662394280333</v>
      </c>
      <c r="H64" s="313">
        <v>5.433294724649884</v>
      </c>
      <c r="I64" s="313">
        <v>4.798099762470298</v>
      </c>
      <c r="J64" s="313">
        <v>0.44861619159362043</v>
      </c>
      <c r="K64" s="313">
        <v>4.480603139762374</v>
      </c>
      <c r="L64" s="313">
        <v>4.793982261142937</v>
      </c>
      <c r="M64" s="1"/>
      <c r="N64" s="1"/>
      <c r="O64" s="358"/>
      <c r="P64" s="358"/>
      <c r="Q64" s="358"/>
      <c r="R64" s="358"/>
      <c r="S64" s="359"/>
      <c r="T64" s="359"/>
      <c r="U64" s="359"/>
      <c r="V64" s="359"/>
      <c r="W64" s="359"/>
      <c r="X64" s="221"/>
      <c r="Y64" s="221"/>
      <c r="Z64" s="221"/>
      <c r="AA64" s="221"/>
      <c r="AB64" s="1"/>
      <c r="AC64" s="1"/>
      <c r="AD64" s="1"/>
      <c r="AE64" s="1"/>
      <c r="AF64" s="1"/>
      <c r="AG64" s="1"/>
    </row>
    <row r="65" spans="2:33" ht="13.5" thickBot="1">
      <c r="B65" s="518"/>
      <c r="C65" s="350">
        <v>2007</v>
      </c>
      <c r="D65" s="322">
        <v>5.6519687676472605</v>
      </c>
      <c r="E65" s="322">
        <v>8.453643131062494</v>
      </c>
      <c r="F65" s="322">
        <v>4.522958482265604</v>
      </c>
      <c r="G65" s="322">
        <v>1.720392736119547</v>
      </c>
      <c r="H65" s="322">
        <v>6.476580445420943</v>
      </c>
      <c r="I65" s="322">
        <v>5.179057116953767</v>
      </c>
      <c r="J65" s="322">
        <v>2.102514772571107</v>
      </c>
      <c r="K65" s="322">
        <v>5.923456339057354</v>
      </c>
      <c r="L65" s="322">
        <v>4.1407756588815126</v>
      </c>
      <c r="M65" s="1"/>
      <c r="N65" s="1"/>
      <c r="O65" s="358"/>
      <c r="P65" s="358"/>
      <c r="Q65" s="358"/>
      <c r="R65" s="358"/>
      <c r="S65" s="359"/>
      <c r="T65" s="359"/>
      <c r="U65" s="359"/>
      <c r="V65" s="359"/>
      <c r="W65" s="359"/>
      <c r="X65" s="221"/>
      <c r="Y65" s="221"/>
      <c r="Z65" s="221"/>
      <c r="AA65" s="221"/>
      <c r="AB65" s="1"/>
      <c r="AC65" s="1"/>
      <c r="AD65" s="1"/>
      <c r="AE65" s="1"/>
      <c r="AF65" s="1"/>
      <c r="AG65" s="1"/>
    </row>
    <row r="66" spans="3:33" ht="12.75">
      <c r="C66" s="1" t="s">
        <v>338</v>
      </c>
      <c r="D66" s="609" t="s">
        <v>337</v>
      </c>
      <c r="E66" s="609"/>
      <c r="F66" s="7"/>
      <c r="G66" s="7"/>
      <c r="H66" s="7"/>
      <c r="I66" s="7"/>
      <c r="J66" s="7"/>
      <c r="K66" s="7"/>
      <c r="L66" s="7"/>
      <c r="M66" s="1"/>
      <c r="N66" s="1"/>
      <c r="O66" s="1"/>
      <c r="P66" s="7"/>
      <c r="Q66" s="7"/>
      <c r="R66" s="7"/>
      <c r="S66" s="7"/>
      <c r="T66" s="7"/>
      <c r="U66" s="7"/>
      <c r="V66" s="7"/>
      <c r="W66" s="7"/>
      <c r="X66" s="1"/>
      <c r="Y66" s="1"/>
      <c r="Z66" s="1"/>
      <c r="AA66" s="1"/>
      <c r="AB66" s="1"/>
      <c r="AC66" s="1"/>
      <c r="AD66" s="1"/>
      <c r="AE66" s="1"/>
      <c r="AF66" s="1"/>
      <c r="AG66" s="1"/>
    </row>
    <row r="67" spans="3:33" ht="12.75">
      <c r="C67" s="7"/>
      <c r="D67" s="7"/>
      <c r="E67" s="7"/>
      <c r="F67" s="7"/>
      <c r="G67" s="7"/>
      <c r="H67" s="7"/>
      <c r="I67" s="7"/>
      <c r="J67" s="7"/>
      <c r="K67" s="7"/>
      <c r="L67" s="7"/>
      <c r="M67" s="1"/>
      <c r="N67" s="1"/>
      <c r="O67" s="1"/>
      <c r="P67" s="7"/>
      <c r="Q67" s="7"/>
      <c r="R67" s="7"/>
      <c r="S67" s="7"/>
      <c r="T67" s="7"/>
      <c r="U67" s="7"/>
      <c r="V67" s="7"/>
      <c r="W67" s="7"/>
      <c r="X67" s="1"/>
      <c r="Y67" s="1"/>
      <c r="Z67" s="1"/>
      <c r="AA67" s="1"/>
      <c r="AB67" s="1"/>
      <c r="AC67" s="1"/>
      <c r="AD67" s="1"/>
      <c r="AE67" s="1"/>
      <c r="AF67" s="1"/>
      <c r="AG67" s="1"/>
    </row>
    <row r="68" spans="2:33" ht="15.75">
      <c r="B68" s="541" t="s">
        <v>198</v>
      </c>
      <c r="C68" s="541"/>
      <c r="D68" s="106"/>
      <c r="E68" s="106"/>
      <c r="F68" s="106"/>
      <c r="G68" s="361"/>
      <c r="H68" s="361"/>
      <c r="I68" s="361"/>
      <c r="J68" s="540" t="s">
        <v>197</v>
      </c>
      <c r="K68" s="540"/>
      <c r="L68" s="540"/>
      <c r="M68" s="540"/>
      <c r="N68" s="1"/>
      <c r="O68" s="1"/>
      <c r="P68" s="7"/>
      <c r="Q68" s="7"/>
      <c r="R68" s="7"/>
      <c r="S68" s="7"/>
      <c r="T68" s="7"/>
      <c r="U68" s="7"/>
      <c r="V68" s="7"/>
      <c r="W68" s="7"/>
      <c r="X68" s="1"/>
      <c r="Y68" s="1"/>
      <c r="Z68" s="1"/>
      <c r="AA68" s="1"/>
      <c r="AB68" s="1"/>
      <c r="AC68" s="1"/>
      <c r="AD68" s="1"/>
      <c r="AE68" s="1"/>
      <c r="AF68" s="1"/>
      <c r="AG68" s="1"/>
    </row>
    <row r="69" spans="3:33" ht="12.75">
      <c r="C69" s="1"/>
      <c r="D69" s="7"/>
      <c r="E69" s="7"/>
      <c r="F69" s="7"/>
      <c r="G69" s="7"/>
      <c r="H69" s="7"/>
      <c r="I69" s="7"/>
      <c r="J69" s="7"/>
      <c r="K69" s="7"/>
      <c r="L69" s="7"/>
      <c r="M69" s="1"/>
      <c r="N69" s="1"/>
      <c r="O69" s="1"/>
      <c r="P69" s="7"/>
      <c r="Q69" s="7"/>
      <c r="R69" s="7"/>
      <c r="S69" s="7"/>
      <c r="T69" s="7"/>
      <c r="U69" s="7"/>
      <c r="V69" s="7"/>
      <c r="W69" s="7"/>
      <c r="X69" s="1"/>
      <c r="Y69" s="1"/>
      <c r="Z69" s="1"/>
      <c r="AA69" s="1"/>
      <c r="AB69" s="1"/>
      <c r="AC69" s="1"/>
      <c r="AD69" s="1"/>
      <c r="AE69" s="1"/>
      <c r="AF69" s="1"/>
      <c r="AG69" s="1"/>
    </row>
    <row r="70" spans="3:33" ht="12.7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ht="12.7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ht="12.7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ht="12.7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ht="12.7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ht="12.7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ht="12.7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ht="12.7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ht="12.7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ht="12.7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ht="12.7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ht="12.7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ht="12.7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ht="12.7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ht="12.7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ht="12.7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ht="12.7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ht="12.7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ht="12.7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ht="12.7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ht="12.7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ht="12.7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ht="12.7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ht="12.7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ht="12.7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ht="12.7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ht="12.7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ht="12.7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ht="12.7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ht="12.7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ht="12.7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ht="12.7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ht="12.7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ht="12.7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ht="12.7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ht="12.7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ht="12.7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ht="12.7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ht="12.7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ht="12.7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ht="12.7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ht="12.7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ht="12.7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ht="12.7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ht="12.7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ht="12.7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ht="12.7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ht="12.7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ht="12.75">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ht="12.75">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ht="12.75">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ht="12.75">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ht="12.75">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ht="12.75">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ht="12.75">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ht="12.75">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ht="12.75">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ht="12.75">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3:33" ht="12.75">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3:33" ht="12.7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3:33" ht="12.75">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3:33" ht="12.75">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3:33" ht="12.7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3:33" ht="12.75">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3:33" ht="12.75">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3:33" ht="12.75">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3:33" ht="12.75">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3:33" ht="12.75">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3:33" ht="12.75">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3:33" ht="12.75">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3:33" ht="12.75">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3:33" ht="12.75">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3:33" ht="12.75">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3:33" ht="12.75">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3:33" ht="12.75">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3:33" ht="12.75">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3:33" ht="12.75">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3:33" ht="12.75">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3:33" ht="12.75">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3:33" ht="12.75">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3:33" ht="12.75">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3:33" ht="12.75">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3:33" ht="12.75">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3:33" ht="12.75">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3:33" ht="12.75">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3:33" ht="12.75">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3:33" ht="12.75">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3:33" ht="12.75">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3:33" ht="12.75">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3:33" ht="12.75">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3:33" ht="12.75">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3:33" ht="12.75">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3:33" ht="12.75">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3:33" ht="12.75">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3:33" ht="12.75">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3:33" ht="12.75">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3:33" ht="12.75">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3:33" ht="12.75">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3:33" ht="12.75">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3:33" ht="12.75">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3:33" ht="12.75">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3:33" ht="12.75">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3:33" ht="12.75">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3:33" ht="12.75">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3:33" ht="12.75">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3:33" ht="12.75">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3:33" ht="12.75">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3:33" ht="12.75">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3:33" ht="12.75">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3:33" ht="12.75">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3:33" ht="12.75">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3:33" ht="12.75">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3:33" ht="12.75">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3:33" ht="12.75">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3:33" ht="12.75">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3:33" ht="12.75">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3:33" ht="12.75">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3:33" ht="12.75">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3:33" ht="12.75">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3:33" ht="12.75">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3:33" ht="12.75">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3:33" ht="12.75">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3:33" ht="12.75">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3:33" ht="12.75">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3:33" ht="12.75">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3:33" ht="12.75">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3:33" ht="12.75">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3:33" ht="12.75">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3:33" ht="12.75">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3:33" ht="12.75">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3:33" ht="12.75">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3:33" ht="12.75">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3:33" ht="12.75">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3:33" ht="12.75">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3:33" ht="12.75">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3:33" ht="12.75">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3:33" ht="12.75">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3:33" ht="12.75">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3:33" ht="12.75">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3:33" ht="12.75">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3:33" ht="12.75">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3:33" ht="12.75">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3:33" ht="12.75">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3:33" ht="12.75">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3:33" ht="12.75">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3:33" ht="12.75">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3:33" ht="12.7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3:33" ht="12.75">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3:33" ht="12.75">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3:33" ht="12.75">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3:33" ht="12.7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3:33" ht="12.75">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3:33" ht="12.75">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3:33" ht="12.75">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3:33" ht="12.75">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3:33" ht="12.75">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3:33" ht="12.75">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3:33" ht="12.75">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3:33" ht="12.75">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3:33" ht="12.75">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3:33" ht="12.75">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3:33" ht="12.75">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3:33" ht="12.75">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3:33" ht="12.75">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3:33" ht="12.75">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3:33" ht="12.75">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3:33" ht="12.75">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3:33" ht="12.75">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3:33" ht="12.75">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3:33" ht="12.75">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3:33" ht="12.75">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3:33" ht="12.75">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3:33" ht="12.75">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3:33" ht="12.75">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3:33" ht="12.75">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3:33" ht="12.75">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3:33" ht="12.75">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3:33" ht="12.75">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3:33" ht="12.75">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3:33" ht="12.75">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3:33" ht="12.75">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3:33" ht="12.75">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3:33" ht="12.75">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spans="3:33" ht="12.75">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spans="3:33" ht="12.75">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spans="3:33" ht="12.75">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spans="3:33" ht="12.75">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sheetData>
  <mergeCells count="8">
    <mergeCell ref="L4:M4"/>
    <mergeCell ref="J68:M68"/>
    <mergeCell ref="D66:E66"/>
    <mergeCell ref="C8:L8"/>
    <mergeCell ref="C9:L9"/>
    <mergeCell ref="C10:D10"/>
    <mergeCell ref="B68:C68"/>
    <mergeCell ref="B6:M6"/>
  </mergeCells>
  <hyperlinks>
    <hyperlink ref="D66:E66" r:id="rId1" display=" www.dane.gov.co"/>
    <hyperlink ref="L4" location="Índice!B6" display="Volver"/>
    <hyperlink ref="L4:M4" location="Índice!B6" display="Volver al índice"/>
  </hyperlinks>
  <printOptions horizontalCentered="1" verticalCentered="1"/>
  <pageMargins left="0.75" right="0.75" top="1" bottom="1" header="0.5" footer="0.5"/>
  <pageSetup horizontalDpi="600" verticalDpi="600" orientation="portrait" scale="61" r:id="rId2"/>
  <headerFooter alignWithMargins="0">
    <oddFooter>&amp;R&amp;A</oddFooter>
  </headerFooter>
</worksheet>
</file>

<file path=xl/worksheets/sheet25.xml><?xml version="1.0" encoding="utf-8"?>
<worksheet xmlns="http://schemas.openxmlformats.org/spreadsheetml/2006/main" xmlns:r="http://schemas.openxmlformats.org/officeDocument/2006/relationships">
  <sheetPr codeName="Sheet24"/>
  <dimension ref="B2:N68"/>
  <sheetViews>
    <sheetView showGridLines="0" view="pageBreakPreview" zoomScale="80" zoomScaleNormal="60" zoomScaleSheetLayoutView="80" workbookViewId="0" topLeftCell="A1">
      <selection activeCell="A1" sqref="A1"/>
    </sheetView>
  </sheetViews>
  <sheetFormatPr defaultColWidth="9.140625" defaultRowHeight="12.75"/>
  <cols>
    <col min="1" max="1" width="6.57421875" style="1" customWidth="1"/>
    <col min="2" max="2" width="8.8515625" style="1" customWidth="1"/>
    <col min="3" max="11" width="13.7109375" style="1" customWidth="1"/>
    <col min="12" max="12" width="0" style="1" hidden="1" customWidth="1"/>
    <col min="13" max="13" width="6.7109375" style="1" customWidth="1"/>
    <col min="14" max="14" width="0" style="1" hidden="1" customWidth="1"/>
    <col min="15" max="15" width="9.28125" style="1" customWidth="1"/>
    <col min="16" max="16384" width="11.421875" style="1" customWidth="1"/>
  </cols>
  <sheetData>
    <row r="2" spans="2:14" ht="12.75">
      <c r="B2"/>
      <c r="I2" s="108"/>
      <c r="J2" s="108"/>
      <c r="K2" s="108"/>
      <c r="M2" s="108" t="s">
        <v>195</v>
      </c>
      <c r="N2" s="55"/>
    </row>
    <row r="3" spans="2:14" ht="12.75">
      <c r="B3"/>
      <c r="C3"/>
      <c r="D3"/>
      <c r="E3"/>
      <c r="F3"/>
      <c r="G3"/>
      <c r="M3" s="55"/>
      <c r="N3" s="55"/>
    </row>
    <row r="4" spans="2:14" ht="12.75">
      <c r="B4"/>
      <c r="C4"/>
      <c r="D4"/>
      <c r="E4"/>
      <c r="J4" s="55"/>
      <c r="K4" s="55"/>
      <c r="L4" s="55"/>
      <c r="M4" s="480" t="s">
        <v>194</v>
      </c>
      <c r="N4" s="480"/>
    </row>
    <row r="5" spans="2:7" ht="12.75">
      <c r="B5"/>
      <c r="C5"/>
      <c r="D5"/>
      <c r="E5"/>
      <c r="F5"/>
      <c r="G5"/>
    </row>
    <row r="6" spans="2:11" ht="18.75">
      <c r="B6" s="606" t="s">
        <v>324</v>
      </c>
      <c r="C6" s="606"/>
      <c r="D6" s="606"/>
      <c r="E6" s="606"/>
      <c r="F6" s="606"/>
      <c r="G6" s="606"/>
      <c r="H6" s="606"/>
      <c r="I6" s="606"/>
      <c r="J6" s="606"/>
      <c r="K6" s="606"/>
    </row>
    <row r="8" spans="2:11" ht="12.75">
      <c r="B8" s="575" t="s">
        <v>278</v>
      </c>
      <c r="C8" s="575"/>
      <c r="D8" s="575"/>
      <c r="E8" s="575"/>
      <c r="F8" s="575"/>
      <c r="G8" s="575"/>
      <c r="H8" s="575"/>
      <c r="I8" s="575"/>
      <c r="J8" s="575"/>
      <c r="K8" s="575"/>
    </row>
    <row r="9" spans="2:11" ht="12.75">
      <c r="B9" s="612" t="s">
        <v>23</v>
      </c>
      <c r="C9" s="612"/>
      <c r="D9" s="612"/>
      <c r="E9" s="612"/>
      <c r="F9" s="612"/>
      <c r="G9" s="612"/>
      <c r="H9" s="612"/>
      <c r="I9" s="612"/>
      <c r="J9" s="612"/>
      <c r="K9" s="612"/>
    </row>
    <row r="10" spans="3:11" ht="12.75">
      <c r="C10" s="3"/>
      <c r="D10" s="3"/>
      <c r="E10" s="3"/>
      <c r="F10" s="3"/>
      <c r="G10" s="3"/>
      <c r="H10" s="3"/>
      <c r="I10" s="3"/>
      <c r="J10" s="3"/>
      <c r="K10" s="3"/>
    </row>
    <row r="11" spans="2:11" ht="38.25">
      <c r="B11" s="284" t="s">
        <v>567</v>
      </c>
      <c r="C11" s="284" t="s">
        <v>563</v>
      </c>
      <c r="D11" s="284" t="s">
        <v>4</v>
      </c>
      <c r="E11" s="284" t="s">
        <v>5</v>
      </c>
      <c r="F11" s="284" t="s">
        <v>69</v>
      </c>
      <c r="G11" s="284" t="s">
        <v>6</v>
      </c>
      <c r="H11" s="284" t="s">
        <v>9</v>
      </c>
      <c r="I11" s="284" t="s">
        <v>7</v>
      </c>
      <c r="J11" s="284" t="s">
        <v>61</v>
      </c>
      <c r="K11" s="284" t="s">
        <v>370</v>
      </c>
    </row>
    <row r="12" spans="2:11" ht="12.75">
      <c r="B12" s="346">
        <v>1954</v>
      </c>
      <c r="C12" s="313">
        <v>0</v>
      </c>
      <c r="D12" s="313">
        <v>0</v>
      </c>
      <c r="E12" s="313">
        <v>0</v>
      </c>
      <c r="F12" s="313">
        <v>0</v>
      </c>
      <c r="G12" s="318"/>
      <c r="H12" s="318"/>
      <c r="I12" s="318"/>
      <c r="J12" s="318"/>
      <c r="K12" s="318"/>
    </row>
    <row r="13" spans="2:11" ht="12.75">
      <c r="B13" s="347">
        <v>1955</v>
      </c>
      <c r="C13" s="321">
        <v>2.03</v>
      </c>
      <c r="D13" s="321">
        <v>0.96</v>
      </c>
      <c r="E13" s="321">
        <v>2.74</v>
      </c>
      <c r="F13" s="321">
        <v>0.7</v>
      </c>
      <c r="G13" s="324"/>
      <c r="H13" s="324"/>
      <c r="I13" s="324"/>
      <c r="J13" s="324"/>
      <c r="K13" s="324"/>
    </row>
    <row r="14" spans="2:11" ht="12.75">
      <c r="B14" s="346">
        <v>1956</v>
      </c>
      <c r="C14" s="313">
        <v>7.91</v>
      </c>
      <c r="D14" s="313">
        <v>10.29</v>
      </c>
      <c r="E14" s="313">
        <v>4.29</v>
      </c>
      <c r="F14" s="313">
        <v>6.59</v>
      </c>
      <c r="G14" s="318"/>
      <c r="H14" s="318"/>
      <c r="I14" s="318"/>
      <c r="J14" s="318"/>
      <c r="K14" s="318"/>
    </row>
    <row r="15" spans="2:14" ht="15" customHeight="1">
      <c r="B15" s="347">
        <v>1957</v>
      </c>
      <c r="C15" s="321">
        <v>20.69</v>
      </c>
      <c r="D15" s="321">
        <v>23.32</v>
      </c>
      <c r="E15" s="321">
        <v>13.96</v>
      </c>
      <c r="F15" s="321">
        <v>21.05</v>
      </c>
      <c r="G15" s="324"/>
      <c r="H15" s="324"/>
      <c r="I15" s="324"/>
      <c r="J15" s="324"/>
      <c r="K15" s="324"/>
      <c r="N15" s="284" t="s">
        <v>68</v>
      </c>
    </row>
    <row r="16" spans="2:14" ht="12.75">
      <c r="B16" s="346">
        <v>1958</v>
      </c>
      <c r="C16" s="313">
        <v>7.98</v>
      </c>
      <c r="D16" s="313">
        <v>6.18</v>
      </c>
      <c r="E16" s="313">
        <v>9.15</v>
      </c>
      <c r="F16" s="313">
        <v>9.67</v>
      </c>
      <c r="G16" s="318"/>
      <c r="H16" s="318"/>
      <c r="I16" s="318"/>
      <c r="J16" s="318"/>
      <c r="K16" s="318"/>
      <c r="N16" s="35"/>
    </row>
    <row r="17" spans="2:14" ht="12.75">
      <c r="B17" s="347">
        <v>1959</v>
      </c>
      <c r="C17" s="321">
        <v>7.81</v>
      </c>
      <c r="D17" s="321">
        <v>8.06</v>
      </c>
      <c r="E17" s="321">
        <v>7.55</v>
      </c>
      <c r="F17" s="321">
        <v>10.25</v>
      </c>
      <c r="G17" s="324"/>
      <c r="H17" s="324"/>
      <c r="I17" s="324"/>
      <c r="J17" s="324"/>
      <c r="K17" s="324"/>
      <c r="N17" s="152"/>
    </row>
    <row r="18" spans="2:14" ht="12.75">
      <c r="B18" s="346">
        <v>1960</v>
      </c>
      <c r="C18" s="313">
        <v>7.35</v>
      </c>
      <c r="D18" s="313">
        <v>8.25</v>
      </c>
      <c r="E18" s="313">
        <v>8.07</v>
      </c>
      <c r="F18" s="313">
        <v>4.71</v>
      </c>
      <c r="G18" s="318"/>
      <c r="H18" s="318"/>
      <c r="I18" s="318"/>
      <c r="J18" s="318"/>
      <c r="K18" s="318"/>
      <c r="N18" s="35"/>
    </row>
    <row r="19" spans="2:14" ht="12.75">
      <c r="B19" s="347">
        <v>1961</v>
      </c>
      <c r="C19" s="321">
        <v>5.74</v>
      </c>
      <c r="D19" s="321">
        <v>5.44</v>
      </c>
      <c r="E19" s="321">
        <v>7.57</v>
      </c>
      <c r="F19" s="321">
        <v>2.45</v>
      </c>
      <c r="G19" s="324"/>
      <c r="H19" s="324"/>
      <c r="I19" s="324"/>
      <c r="J19" s="324"/>
      <c r="K19" s="324"/>
      <c r="N19" s="152"/>
    </row>
    <row r="20" spans="2:14" ht="12.75">
      <c r="B20" s="346">
        <v>1962</v>
      </c>
      <c r="C20" s="313">
        <v>6.3</v>
      </c>
      <c r="D20" s="313">
        <v>2.72</v>
      </c>
      <c r="E20" s="313">
        <v>9.39</v>
      </c>
      <c r="F20" s="313">
        <v>7.5</v>
      </c>
      <c r="G20" s="318"/>
      <c r="H20" s="318"/>
      <c r="I20" s="318"/>
      <c r="J20" s="318"/>
      <c r="K20" s="318"/>
      <c r="N20" s="35"/>
    </row>
    <row r="21" spans="2:14" ht="12.75">
      <c r="B21" s="347">
        <v>1963</v>
      </c>
      <c r="C21" s="321">
        <v>33.6</v>
      </c>
      <c r="D21" s="321">
        <v>44.79</v>
      </c>
      <c r="E21" s="321">
        <v>20.71</v>
      </c>
      <c r="F21" s="321">
        <v>24.93</v>
      </c>
      <c r="G21" s="324"/>
      <c r="H21" s="324"/>
      <c r="I21" s="324"/>
      <c r="J21" s="324"/>
      <c r="K21" s="324"/>
      <c r="N21" s="152"/>
    </row>
    <row r="22" spans="2:14" ht="12.75">
      <c r="B22" s="346">
        <v>1964</v>
      </c>
      <c r="C22" s="313">
        <v>8.8</v>
      </c>
      <c r="D22" s="313">
        <v>9.22</v>
      </c>
      <c r="E22" s="313">
        <v>10.73</v>
      </c>
      <c r="F22" s="313">
        <v>2.86</v>
      </c>
      <c r="G22" s="318"/>
      <c r="H22" s="318"/>
      <c r="I22" s="318"/>
      <c r="J22" s="318"/>
      <c r="K22" s="318"/>
      <c r="N22" s="35"/>
    </row>
    <row r="23" spans="2:14" ht="12.75">
      <c r="B23" s="347">
        <v>1965</v>
      </c>
      <c r="C23" s="321">
        <v>14.44</v>
      </c>
      <c r="D23" s="321">
        <v>16</v>
      </c>
      <c r="E23" s="321">
        <v>11.95</v>
      </c>
      <c r="F23" s="321">
        <v>19.1</v>
      </c>
      <c r="G23" s="324"/>
      <c r="H23" s="324"/>
      <c r="I23" s="324"/>
      <c r="J23" s="324"/>
      <c r="K23" s="324"/>
      <c r="N23" s="152"/>
    </row>
    <row r="24" spans="2:14" ht="12.75">
      <c r="B24" s="346">
        <v>1966</v>
      </c>
      <c r="C24" s="313">
        <v>12.86</v>
      </c>
      <c r="D24" s="313">
        <v>10.54</v>
      </c>
      <c r="E24" s="313">
        <v>13.25</v>
      </c>
      <c r="F24" s="313">
        <v>18.9</v>
      </c>
      <c r="G24" s="318"/>
      <c r="H24" s="318"/>
      <c r="I24" s="318"/>
      <c r="J24" s="318"/>
      <c r="K24" s="318"/>
      <c r="N24" s="35"/>
    </row>
    <row r="25" spans="2:14" ht="12.75">
      <c r="B25" s="347">
        <v>1967</v>
      </c>
      <c r="C25" s="321">
        <v>7.17</v>
      </c>
      <c r="D25" s="321">
        <v>5.67</v>
      </c>
      <c r="E25" s="321">
        <v>6.64</v>
      </c>
      <c r="F25" s="321">
        <v>4.09</v>
      </c>
      <c r="G25" s="324"/>
      <c r="H25" s="324"/>
      <c r="I25" s="324"/>
      <c r="J25" s="324"/>
      <c r="K25" s="324"/>
      <c r="N25" s="152"/>
    </row>
    <row r="26" spans="2:14" ht="12.75">
      <c r="B26" s="346">
        <v>1968</v>
      </c>
      <c r="C26" s="313">
        <v>6.51</v>
      </c>
      <c r="D26" s="313">
        <v>5.83</v>
      </c>
      <c r="E26" s="313">
        <v>9.24</v>
      </c>
      <c r="F26" s="313">
        <v>7.61</v>
      </c>
      <c r="G26" s="318"/>
      <c r="H26" s="318"/>
      <c r="I26" s="318"/>
      <c r="J26" s="318"/>
      <c r="K26" s="318"/>
      <c r="N26" s="35"/>
    </row>
    <row r="27" spans="2:14" ht="12.75">
      <c r="B27" s="347">
        <v>1969</v>
      </c>
      <c r="C27" s="321">
        <v>8.63</v>
      </c>
      <c r="D27" s="321">
        <v>9.03</v>
      </c>
      <c r="E27" s="321">
        <v>7.02</v>
      </c>
      <c r="F27" s="321">
        <v>9.15</v>
      </c>
      <c r="G27" s="324"/>
      <c r="H27" s="324"/>
      <c r="I27" s="324"/>
      <c r="J27" s="324"/>
      <c r="K27" s="324"/>
      <c r="N27" s="152"/>
    </row>
    <row r="28" spans="2:14" ht="12.75">
      <c r="B28" s="346">
        <v>1970</v>
      </c>
      <c r="C28" s="313">
        <v>6.58</v>
      </c>
      <c r="D28" s="313">
        <v>4.09</v>
      </c>
      <c r="E28" s="313">
        <v>8.75</v>
      </c>
      <c r="F28" s="313">
        <v>10.45</v>
      </c>
      <c r="G28" s="318"/>
      <c r="H28" s="318"/>
      <c r="I28" s="318"/>
      <c r="J28" s="318"/>
      <c r="K28" s="318"/>
      <c r="N28" s="35"/>
    </row>
    <row r="29" spans="2:14" ht="12.75">
      <c r="B29" s="347">
        <v>1971</v>
      </c>
      <c r="C29" s="321">
        <v>14.03</v>
      </c>
      <c r="D29" s="321">
        <v>16.43</v>
      </c>
      <c r="E29" s="321">
        <v>13.56</v>
      </c>
      <c r="F29" s="321">
        <v>10.44</v>
      </c>
      <c r="G29" s="324"/>
      <c r="H29" s="324"/>
      <c r="I29" s="324"/>
      <c r="J29" s="324"/>
      <c r="K29" s="324"/>
      <c r="N29" s="152"/>
    </row>
    <row r="30" spans="2:14" ht="12.75">
      <c r="B30" s="346">
        <v>1972</v>
      </c>
      <c r="C30" s="313">
        <v>13.99</v>
      </c>
      <c r="D30" s="313">
        <v>16.03</v>
      </c>
      <c r="E30" s="313">
        <v>11.16</v>
      </c>
      <c r="F30" s="313">
        <v>17.11</v>
      </c>
      <c r="G30" s="318"/>
      <c r="H30" s="318"/>
      <c r="I30" s="318"/>
      <c r="J30" s="318"/>
      <c r="K30" s="318"/>
      <c r="N30" s="35"/>
    </row>
    <row r="31" spans="2:14" ht="12.75">
      <c r="B31" s="347">
        <v>1973</v>
      </c>
      <c r="C31" s="321">
        <v>24.08</v>
      </c>
      <c r="D31" s="321">
        <v>31.17</v>
      </c>
      <c r="E31" s="321">
        <v>18.03</v>
      </c>
      <c r="F31" s="321">
        <v>24.03</v>
      </c>
      <c r="G31" s="324"/>
      <c r="H31" s="324"/>
      <c r="I31" s="324"/>
      <c r="J31" s="324"/>
      <c r="K31" s="324"/>
      <c r="N31" s="152"/>
    </row>
    <row r="32" spans="2:14" ht="12.75">
      <c r="B32" s="346">
        <v>1974</v>
      </c>
      <c r="C32" s="313">
        <v>26.35</v>
      </c>
      <c r="D32" s="313">
        <v>30.62</v>
      </c>
      <c r="E32" s="313">
        <v>17.97</v>
      </c>
      <c r="F32" s="313">
        <v>23.73</v>
      </c>
      <c r="G32" s="318"/>
      <c r="H32" s="318"/>
      <c r="I32" s="318"/>
      <c r="J32" s="318"/>
      <c r="K32" s="318"/>
      <c r="N32" s="35"/>
    </row>
    <row r="33" spans="2:14" ht="12.75">
      <c r="B33" s="347">
        <v>1975</v>
      </c>
      <c r="C33" s="321">
        <v>17.77</v>
      </c>
      <c r="D33" s="321">
        <v>19.59</v>
      </c>
      <c r="E33" s="321">
        <v>15.45</v>
      </c>
      <c r="F33" s="321">
        <v>13</v>
      </c>
      <c r="G33" s="324"/>
      <c r="H33" s="324"/>
      <c r="I33" s="324"/>
      <c r="J33" s="324"/>
      <c r="K33" s="324"/>
      <c r="N33" s="152"/>
    </row>
    <row r="34" spans="2:14" ht="12.75">
      <c r="B34" s="346">
        <v>1976</v>
      </c>
      <c r="C34" s="313">
        <v>25.76</v>
      </c>
      <c r="D34" s="313">
        <v>27.87</v>
      </c>
      <c r="E34" s="313">
        <v>22.47</v>
      </c>
      <c r="F34" s="313">
        <v>22.51</v>
      </c>
      <c r="G34" s="318"/>
      <c r="H34" s="318"/>
      <c r="I34" s="318"/>
      <c r="J34" s="318"/>
      <c r="K34" s="318"/>
      <c r="N34" s="35"/>
    </row>
    <row r="35" spans="2:14" ht="12.75">
      <c r="B35" s="347">
        <v>1977</v>
      </c>
      <c r="C35" s="321">
        <v>28.71</v>
      </c>
      <c r="D35" s="321">
        <v>34.83</v>
      </c>
      <c r="E35" s="321">
        <v>18.76</v>
      </c>
      <c r="F35" s="321">
        <v>23.11</v>
      </c>
      <c r="G35" s="324"/>
      <c r="H35" s="324"/>
      <c r="I35" s="324"/>
      <c r="J35" s="324"/>
      <c r="K35" s="324"/>
      <c r="N35" s="152"/>
    </row>
    <row r="36" spans="2:14" ht="12.75">
      <c r="B36" s="346">
        <v>1978</v>
      </c>
      <c r="C36" s="313">
        <v>18.42</v>
      </c>
      <c r="D36" s="313">
        <v>12.63</v>
      </c>
      <c r="E36" s="313">
        <v>25.75</v>
      </c>
      <c r="F36" s="313">
        <v>26.97</v>
      </c>
      <c r="G36" s="318"/>
      <c r="H36" s="318"/>
      <c r="I36" s="318"/>
      <c r="J36" s="318"/>
      <c r="K36" s="318"/>
      <c r="N36" s="35"/>
    </row>
    <row r="37" spans="2:14" ht="12.75">
      <c r="B37" s="347">
        <v>1979</v>
      </c>
      <c r="C37" s="321">
        <v>28.8</v>
      </c>
      <c r="D37" s="321">
        <v>32</v>
      </c>
      <c r="E37" s="321">
        <v>26</v>
      </c>
      <c r="F37" s="321">
        <v>25.8</v>
      </c>
      <c r="G37" s="324"/>
      <c r="H37" s="324"/>
      <c r="I37" s="324"/>
      <c r="J37" s="324"/>
      <c r="K37" s="324"/>
      <c r="N37" s="152"/>
    </row>
    <row r="38" spans="2:14" ht="12.75">
      <c r="B38" s="346">
        <v>1980</v>
      </c>
      <c r="C38" s="313">
        <v>25.85</v>
      </c>
      <c r="D38" s="313">
        <v>25.83</v>
      </c>
      <c r="E38" s="313">
        <v>29.05</v>
      </c>
      <c r="F38" s="313">
        <v>18.76</v>
      </c>
      <c r="G38" s="318"/>
      <c r="H38" s="318"/>
      <c r="I38" s="318"/>
      <c r="J38" s="318"/>
      <c r="K38" s="318"/>
      <c r="N38" s="35"/>
    </row>
    <row r="39" spans="2:14" ht="12.75">
      <c r="B39" s="347">
        <v>1981</v>
      </c>
      <c r="C39" s="321">
        <v>26.36</v>
      </c>
      <c r="D39" s="321">
        <v>28.47</v>
      </c>
      <c r="E39" s="321">
        <v>24.87</v>
      </c>
      <c r="F39" s="321">
        <v>20.84</v>
      </c>
      <c r="G39" s="324"/>
      <c r="H39" s="324"/>
      <c r="I39" s="324"/>
      <c r="J39" s="324"/>
      <c r="K39" s="324"/>
      <c r="N39" s="152"/>
    </row>
    <row r="40" spans="2:14" ht="12.75">
      <c r="B40" s="346">
        <v>1982</v>
      </c>
      <c r="C40" s="313">
        <v>24.03</v>
      </c>
      <c r="D40" s="313">
        <v>24.41</v>
      </c>
      <c r="E40" s="313">
        <v>23.52</v>
      </c>
      <c r="F40" s="313">
        <v>19.63</v>
      </c>
      <c r="G40" s="318"/>
      <c r="H40" s="318"/>
      <c r="I40" s="318"/>
      <c r="J40" s="318"/>
      <c r="K40" s="318"/>
      <c r="N40" s="35"/>
    </row>
    <row r="41" spans="2:14" ht="12.75">
      <c r="B41" s="347">
        <v>1983</v>
      </c>
      <c r="C41" s="321">
        <v>16.64</v>
      </c>
      <c r="D41" s="321">
        <v>17.22</v>
      </c>
      <c r="E41" s="321">
        <v>13.83</v>
      </c>
      <c r="F41" s="321">
        <v>13.05</v>
      </c>
      <c r="G41" s="324"/>
      <c r="H41" s="324"/>
      <c r="I41" s="324"/>
      <c r="J41" s="324"/>
      <c r="K41" s="324"/>
      <c r="N41" s="152"/>
    </row>
    <row r="42" spans="2:14" ht="12.75">
      <c r="B42" s="346">
        <v>1984</v>
      </c>
      <c r="C42" s="313">
        <v>18.28</v>
      </c>
      <c r="D42" s="313">
        <v>19.64</v>
      </c>
      <c r="E42" s="313">
        <v>12.86</v>
      </c>
      <c r="F42" s="313">
        <v>17.91</v>
      </c>
      <c r="G42" s="318"/>
      <c r="H42" s="318"/>
      <c r="I42" s="318"/>
      <c r="J42" s="318"/>
      <c r="K42" s="318"/>
      <c r="N42" s="35"/>
    </row>
    <row r="43" spans="2:14" ht="12.75">
      <c r="B43" s="347">
        <v>1985</v>
      </c>
      <c r="C43" s="321">
        <v>22.45</v>
      </c>
      <c r="D43" s="321">
        <v>27.71</v>
      </c>
      <c r="E43" s="321">
        <v>15.47</v>
      </c>
      <c r="F43" s="321">
        <v>16.32</v>
      </c>
      <c r="G43" s="324"/>
      <c r="H43" s="324"/>
      <c r="I43" s="324"/>
      <c r="J43" s="324"/>
      <c r="K43" s="324"/>
      <c r="N43" s="152"/>
    </row>
    <row r="44" spans="2:14" ht="12.75">
      <c r="B44" s="346">
        <v>1986</v>
      </c>
      <c r="C44" s="313">
        <v>20.95</v>
      </c>
      <c r="D44" s="313">
        <v>23.7</v>
      </c>
      <c r="E44" s="313">
        <v>14.79</v>
      </c>
      <c r="F44" s="313">
        <v>19.05</v>
      </c>
      <c r="G44" s="318"/>
      <c r="H44" s="318"/>
      <c r="I44" s="318"/>
      <c r="J44" s="318"/>
      <c r="K44" s="318"/>
      <c r="N44" s="35"/>
    </row>
    <row r="45" spans="2:14" ht="12.75">
      <c r="B45" s="347">
        <v>1987</v>
      </c>
      <c r="C45" s="321">
        <v>24.02</v>
      </c>
      <c r="D45" s="321">
        <v>27.17</v>
      </c>
      <c r="E45" s="321">
        <v>18.76</v>
      </c>
      <c r="F45" s="321">
        <v>18.72</v>
      </c>
      <c r="G45" s="324"/>
      <c r="H45" s="324"/>
      <c r="I45" s="324"/>
      <c r="J45" s="324"/>
      <c r="K45" s="324"/>
      <c r="N45" s="152"/>
    </row>
    <row r="46" spans="2:14" ht="12.75">
      <c r="B46" s="346">
        <v>1988</v>
      </c>
      <c r="C46" s="313">
        <v>28.12</v>
      </c>
      <c r="D46" s="313">
        <v>30.85</v>
      </c>
      <c r="E46" s="313">
        <v>22.52</v>
      </c>
      <c r="F46" s="313">
        <v>22.9</v>
      </c>
      <c r="G46" s="318"/>
      <c r="H46" s="318"/>
      <c r="I46" s="318"/>
      <c r="J46" s="318"/>
      <c r="K46" s="318"/>
      <c r="N46" s="35"/>
    </row>
    <row r="47" spans="2:14" ht="12.75">
      <c r="B47" s="347">
        <v>1989</v>
      </c>
      <c r="C47" s="321">
        <v>26.12</v>
      </c>
      <c r="D47" s="321">
        <v>22.94</v>
      </c>
      <c r="E47" s="321">
        <v>25.5</v>
      </c>
      <c r="F47" s="321">
        <v>23.76</v>
      </c>
      <c r="G47" s="324">
        <v>38.58</v>
      </c>
      <c r="H47" s="324">
        <v>31.68</v>
      </c>
      <c r="I47" s="324"/>
      <c r="J47" s="324">
        <v>27.68</v>
      </c>
      <c r="K47" s="324">
        <v>35.57</v>
      </c>
      <c r="N47" s="152"/>
    </row>
    <row r="48" spans="2:14" ht="12.75">
      <c r="B48" s="346">
        <v>1990</v>
      </c>
      <c r="C48" s="313">
        <v>32.36</v>
      </c>
      <c r="D48" s="313">
        <v>32.53</v>
      </c>
      <c r="E48" s="313">
        <v>29.51</v>
      </c>
      <c r="F48" s="313">
        <v>28.69</v>
      </c>
      <c r="G48" s="318">
        <v>36.37</v>
      </c>
      <c r="H48" s="318">
        <v>34.93</v>
      </c>
      <c r="I48" s="318"/>
      <c r="J48" s="318">
        <v>39.97</v>
      </c>
      <c r="K48" s="318">
        <v>37.43</v>
      </c>
      <c r="N48" s="35"/>
    </row>
    <row r="49" spans="2:14" ht="12.75">
      <c r="B49" s="347">
        <v>1991</v>
      </c>
      <c r="C49" s="321">
        <v>26.82</v>
      </c>
      <c r="D49" s="321">
        <v>25.41</v>
      </c>
      <c r="E49" s="321">
        <v>28.03</v>
      </c>
      <c r="F49" s="321">
        <v>24.16</v>
      </c>
      <c r="G49" s="324">
        <v>29.27</v>
      </c>
      <c r="H49" s="324">
        <v>30.32</v>
      </c>
      <c r="I49" s="324"/>
      <c r="J49" s="324">
        <v>25.57</v>
      </c>
      <c r="K49" s="324">
        <v>27.77</v>
      </c>
      <c r="N49" s="152"/>
    </row>
    <row r="50" spans="2:14" ht="12.75">
      <c r="B50" s="346">
        <v>1992</v>
      </c>
      <c r="C50" s="313">
        <v>25.13</v>
      </c>
      <c r="D50" s="313">
        <v>27.82</v>
      </c>
      <c r="E50" s="313">
        <v>24.31</v>
      </c>
      <c r="F50" s="313">
        <v>18.88</v>
      </c>
      <c r="G50" s="318">
        <v>31.7</v>
      </c>
      <c r="H50" s="318">
        <v>25.19</v>
      </c>
      <c r="I50" s="318"/>
      <c r="J50" s="318">
        <v>19.67</v>
      </c>
      <c r="K50" s="318">
        <v>25.04</v>
      </c>
      <c r="N50" s="35"/>
    </row>
    <row r="51" spans="2:14" ht="12.75">
      <c r="B51" s="347">
        <v>1993</v>
      </c>
      <c r="C51" s="321">
        <v>22.6</v>
      </c>
      <c r="D51" s="321">
        <v>14.5</v>
      </c>
      <c r="E51" s="321">
        <v>29.51</v>
      </c>
      <c r="F51" s="321">
        <v>18.16</v>
      </c>
      <c r="G51" s="324">
        <v>27.14</v>
      </c>
      <c r="H51" s="324">
        <v>28.03</v>
      </c>
      <c r="I51" s="324"/>
      <c r="J51" s="324">
        <v>26.71</v>
      </c>
      <c r="K51" s="324">
        <v>23.48</v>
      </c>
      <c r="N51" s="152"/>
    </row>
    <row r="52" spans="2:14" ht="12.75">
      <c r="B52" s="346">
        <v>1994</v>
      </c>
      <c r="C52" s="313">
        <v>22.59</v>
      </c>
      <c r="D52" s="313">
        <v>23.04</v>
      </c>
      <c r="E52" s="313">
        <v>24.71</v>
      </c>
      <c r="F52" s="313">
        <v>12.9</v>
      </c>
      <c r="G52" s="318">
        <v>26.78</v>
      </c>
      <c r="H52" s="318">
        <v>25.73</v>
      </c>
      <c r="I52" s="318"/>
      <c r="J52" s="318">
        <v>18.82</v>
      </c>
      <c r="K52" s="318">
        <v>18.76</v>
      </c>
      <c r="N52" s="35"/>
    </row>
    <row r="53" spans="2:14" ht="12.75">
      <c r="B53" s="347">
        <v>1995</v>
      </c>
      <c r="C53" s="321">
        <v>19.46</v>
      </c>
      <c r="D53" s="321">
        <v>16.18</v>
      </c>
      <c r="E53" s="321">
        <v>21.6</v>
      </c>
      <c r="F53" s="321">
        <v>12.64</v>
      </c>
      <c r="G53" s="324">
        <v>23.13</v>
      </c>
      <c r="H53" s="324">
        <v>25.88</v>
      </c>
      <c r="I53" s="324"/>
      <c r="J53" s="324">
        <v>17.6</v>
      </c>
      <c r="K53" s="324">
        <v>23.42</v>
      </c>
      <c r="N53" s="152"/>
    </row>
    <row r="54" spans="2:14" ht="12.75">
      <c r="B54" s="346">
        <v>1996</v>
      </c>
      <c r="C54" s="313">
        <v>21.63</v>
      </c>
      <c r="D54" s="313">
        <v>18.26</v>
      </c>
      <c r="E54" s="313">
        <v>23.95</v>
      </c>
      <c r="F54" s="313">
        <v>10.96</v>
      </c>
      <c r="G54" s="313">
        <v>22.2</v>
      </c>
      <c r="H54" s="313">
        <v>36.74</v>
      </c>
      <c r="I54" s="318"/>
      <c r="J54" s="313">
        <v>20.02</v>
      </c>
      <c r="K54" s="313">
        <v>18.94</v>
      </c>
      <c r="N54" s="35"/>
    </row>
    <row r="55" spans="2:14" ht="12.75">
      <c r="B55" s="347">
        <v>1997</v>
      </c>
      <c r="C55" s="321">
        <v>17.68</v>
      </c>
      <c r="D55" s="321">
        <v>16.4</v>
      </c>
      <c r="E55" s="321">
        <v>17.59</v>
      </c>
      <c r="F55" s="321">
        <v>9.41</v>
      </c>
      <c r="G55" s="321">
        <v>21.47</v>
      </c>
      <c r="H55" s="321">
        <v>22.75</v>
      </c>
      <c r="I55" s="324"/>
      <c r="J55" s="321">
        <v>21.25</v>
      </c>
      <c r="K55" s="321">
        <v>18.15</v>
      </c>
      <c r="N55" s="152"/>
    </row>
    <row r="56" spans="2:14" ht="12.75">
      <c r="B56" s="346">
        <v>1998</v>
      </c>
      <c r="C56" s="313">
        <v>16.7</v>
      </c>
      <c r="D56" s="313">
        <v>15.68</v>
      </c>
      <c r="E56" s="313">
        <v>16.57</v>
      </c>
      <c r="F56" s="313">
        <v>7.81</v>
      </c>
      <c r="G56" s="313">
        <v>20.63</v>
      </c>
      <c r="H56" s="313">
        <v>18.55</v>
      </c>
      <c r="I56" s="313">
        <v>0</v>
      </c>
      <c r="J56" s="313">
        <v>20.19</v>
      </c>
      <c r="K56" s="313">
        <v>20.24</v>
      </c>
      <c r="N56" s="35"/>
    </row>
    <row r="57" spans="2:14" ht="12.75">
      <c r="B57" s="347">
        <v>1999</v>
      </c>
      <c r="C57" s="321">
        <v>9.23</v>
      </c>
      <c r="D57" s="321">
        <v>7.49</v>
      </c>
      <c r="E57" s="321">
        <v>5.81</v>
      </c>
      <c r="F57" s="321">
        <v>3.14</v>
      </c>
      <c r="G57" s="321">
        <v>15.13</v>
      </c>
      <c r="H57" s="321">
        <v>12.42</v>
      </c>
      <c r="I57" s="321">
        <v>2.38</v>
      </c>
      <c r="J57" s="321">
        <v>18.73</v>
      </c>
      <c r="K57" s="321">
        <v>16.14</v>
      </c>
      <c r="N57" s="152"/>
    </row>
    <row r="58" spans="2:14" ht="12.75">
      <c r="B58" s="346">
        <v>2000</v>
      </c>
      <c r="C58" s="313">
        <v>8.75</v>
      </c>
      <c r="D58" s="313">
        <v>7.41</v>
      </c>
      <c r="E58" s="313">
        <v>4.9</v>
      </c>
      <c r="F58" s="313">
        <v>3.58</v>
      </c>
      <c r="G58" s="313">
        <v>10.3</v>
      </c>
      <c r="H58" s="313">
        <v>9.45</v>
      </c>
      <c r="I58" s="313">
        <v>11.73</v>
      </c>
      <c r="J58" s="313">
        <v>16.24</v>
      </c>
      <c r="K58" s="313">
        <v>15.22</v>
      </c>
      <c r="N58" s="35"/>
    </row>
    <row r="59" spans="2:14" ht="12.75">
      <c r="B59" s="347">
        <v>2001</v>
      </c>
      <c r="C59" s="321">
        <v>7.65</v>
      </c>
      <c r="D59" s="321">
        <v>10.55</v>
      </c>
      <c r="E59" s="321">
        <v>4.25</v>
      </c>
      <c r="F59" s="321">
        <v>2.62</v>
      </c>
      <c r="G59" s="321">
        <v>10.85</v>
      </c>
      <c r="H59" s="321">
        <v>10.19</v>
      </c>
      <c r="I59" s="321">
        <v>7.12</v>
      </c>
      <c r="J59" s="321">
        <v>8.87</v>
      </c>
      <c r="K59" s="321">
        <v>7.58</v>
      </c>
      <c r="N59" s="152"/>
    </row>
    <row r="60" spans="2:14" ht="12.75">
      <c r="B60" s="346">
        <v>2002</v>
      </c>
      <c r="C60" s="313">
        <v>6.99</v>
      </c>
      <c r="D60" s="313">
        <v>10.92</v>
      </c>
      <c r="E60" s="313">
        <v>4.07</v>
      </c>
      <c r="F60" s="313">
        <v>0.68</v>
      </c>
      <c r="G60" s="313">
        <v>9.23</v>
      </c>
      <c r="H60" s="313">
        <v>6.47</v>
      </c>
      <c r="I60" s="313">
        <v>5.26</v>
      </c>
      <c r="J60" s="313">
        <v>5.92</v>
      </c>
      <c r="K60" s="313">
        <v>8.99</v>
      </c>
      <c r="N60" s="35"/>
    </row>
    <row r="61" spans="2:14" ht="12.75">
      <c r="B61" s="347">
        <v>2003</v>
      </c>
      <c r="C61" s="321">
        <v>6.49</v>
      </c>
      <c r="D61" s="321">
        <v>5.32</v>
      </c>
      <c r="E61" s="321">
        <v>6.26</v>
      </c>
      <c r="F61" s="321">
        <v>1.48</v>
      </c>
      <c r="G61" s="321">
        <v>8.62</v>
      </c>
      <c r="H61" s="321">
        <v>4.83</v>
      </c>
      <c r="I61" s="321">
        <v>5.22</v>
      </c>
      <c r="J61" s="321">
        <v>11.66</v>
      </c>
      <c r="K61" s="321">
        <v>5.78</v>
      </c>
      <c r="N61" s="152"/>
    </row>
    <row r="62" spans="2:14" ht="12.75">
      <c r="B62" s="346">
        <v>2004</v>
      </c>
      <c r="C62" s="313">
        <v>5.5</v>
      </c>
      <c r="D62" s="313">
        <v>5.439302481556019</v>
      </c>
      <c r="E62" s="313">
        <v>4.908167252833118</v>
      </c>
      <c r="F62" s="313">
        <v>1.4016605660208903</v>
      </c>
      <c r="G62" s="313">
        <v>6.9876055326028474</v>
      </c>
      <c r="H62" s="313">
        <v>5.696537139836111</v>
      </c>
      <c r="I62" s="313">
        <v>4.288872512896114</v>
      </c>
      <c r="J62" s="313">
        <v>8.064606899656713</v>
      </c>
      <c r="K62" s="313">
        <v>4.868349701753338</v>
      </c>
      <c r="N62" s="152"/>
    </row>
    <row r="63" spans="2:14" ht="12.75">
      <c r="B63" s="347">
        <v>2005</v>
      </c>
      <c r="C63" s="321">
        <v>4.85</v>
      </c>
      <c r="D63" s="321">
        <v>6.5517460721328025</v>
      </c>
      <c r="E63" s="321">
        <v>4.112344483349473</v>
      </c>
      <c r="F63" s="321">
        <v>0.5898925867230176</v>
      </c>
      <c r="G63" s="321">
        <v>5.109693306469665</v>
      </c>
      <c r="H63" s="321">
        <v>5.151931974490442</v>
      </c>
      <c r="I63" s="321">
        <v>2.536743923120399</v>
      </c>
      <c r="J63" s="321">
        <v>5.603582960108322</v>
      </c>
      <c r="K63" s="321">
        <v>2.9646653260557265</v>
      </c>
      <c r="N63" s="152"/>
    </row>
    <row r="64" spans="2:14" ht="12.75">
      <c r="B64" s="346">
        <v>2006</v>
      </c>
      <c r="C64" s="313">
        <v>4.48</v>
      </c>
      <c r="D64" s="313">
        <v>5.68324279147514</v>
      </c>
      <c r="E64" s="313">
        <v>4.1645796064400775</v>
      </c>
      <c r="F64" s="313">
        <v>0.30634573304157975</v>
      </c>
      <c r="G64" s="313">
        <v>5.276609339225802</v>
      </c>
      <c r="H64" s="313">
        <v>4.703294089665833</v>
      </c>
      <c r="I64" s="313">
        <v>0.4548273723382179</v>
      </c>
      <c r="J64" s="313">
        <v>4.384061544531015</v>
      </c>
      <c r="K64" s="313">
        <v>4.748618938675286</v>
      </c>
      <c r="N64" s="152"/>
    </row>
    <row r="65" spans="2:14" ht="12.75">
      <c r="B65" s="353">
        <v>2007</v>
      </c>
      <c r="C65" s="354">
        <v>5.69</v>
      </c>
      <c r="D65" s="354">
        <v>8.512681466418126</v>
      </c>
      <c r="E65" s="354">
        <v>4.265988871333382</v>
      </c>
      <c r="F65" s="354">
        <v>1.6492146596858603</v>
      </c>
      <c r="G65" s="354">
        <v>6.499089621687237</v>
      </c>
      <c r="H65" s="354">
        <v>5.201885399511608</v>
      </c>
      <c r="I65" s="354">
        <v>2.5039445702133234</v>
      </c>
      <c r="J65" s="354">
        <v>5.055038503330667</v>
      </c>
      <c r="K65" s="354">
        <v>4.416151715320682</v>
      </c>
      <c r="N65" s="152"/>
    </row>
    <row r="66" spans="2:14" ht="12.75">
      <c r="B66" s="7" t="s">
        <v>341</v>
      </c>
      <c r="C66" s="613" t="s">
        <v>363</v>
      </c>
      <c r="D66" s="613"/>
      <c r="E66" s="550"/>
      <c r="F66" s="550"/>
      <c r="G66" s="550"/>
      <c r="H66" s="550"/>
      <c r="I66" s="550"/>
      <c r="J66" s="550"/>
      <c r="K66" s="550"/>
      <c r="N66" s="35"/>
    </row>
    <row r="67" ht="7.5" customHeight="1">
      <c r="N67" s="152"/>
    </row>
    <row r="68" spans="2:14" ht="15.75">
      <c r="B68" s="181" t="s">
        <v>198</v>
      </c>
      <c r="C68" s="106"/>
      <c r="D68" s="106"/>
      <c r="E68" s="137"/>
      <c r="F68" s="137"/>
      <c r="G68" s="137"/>
      <c r="H68" s="106"/>
      <c r="I68" s="540" t="s">
        <v>197</v>
      </c>
      <c r="J68" s="540"/>
      <c r="K68" s="540"/>
      <c r="L68" s="540"/>
      <c r="M68" s="540"/>
      <c r="N68" s="540"/>
    </row>
  </sheetData>
  <mergeCells count="5">
    <mergeCell ref="I68:N68"/>
    <mergeCell ref="B8:K8"/>
    <mergeCell ref="B6:K6"/>
    <mergeCell ref="B9:K9"/>
    <mergeCell ref="C66:D66"/>
  </mergeCells>
  <hyperlinks>
    <hyperlink ref="C66" r:id="rId1" display="www.dane.gov.co/"/>
    <hyperlink ref="M4" location="Índice!B6" display="Volver"/>
    <hyperlink ref="M4:N4" location="Índice!B6" display="Volver al índice"/>
  </hyperlinks>
  <printOptions horizontalCentered="1" verticalCentered="1"/>
  <pageMargins left="0.75" right="0.75" top="1" bottom="1" header="0.5" footer="0.5"/>
  <pageSetup horizontalDpi="600" verticalDpi="600" orientation="portrait" scale="62" r:id="rId2"/>
  <headerFooter alignWithMargins="0">
    <oddFooter>&amp;R&amp;A</oddFooter>
  </headerFooter>
</worksheet>
</file>

<file path=xl/worksheets/sheet26.xml><?xml version="1.0" encoding="utf-8"?>
<worksheet xmlns="http://schemas.openxmlformats.org/spreadsheetml/2006/main" xmlns:r="http://schemas.openxmlformats.org/officeDocument/2006/relationships">
  <sheetPr codeName="Sheet25">
    <pageSetUpPr fitToPage="1"/>
  </sheetPr>
  <dimension ref="B2:P336"/>
  <sheetViews>
    <sheetView showGridLines="0" view="pageBreakPreview" zoomScale="80" zoomScaleSheetLayoutView="80" workbookViewId="0" topLeftCell="A1">
      <selection activeCell="A1" sqref="A1"/>
    </sheetView>
  </sheetViews>
  <sheetFormatPr defaultColWidth="9.140625" defaultRowHeight="12.75"/>
  <cols>
    <col min="1" max="2" width="8.8515625" style="1" customWidth="1"/>
    <col min="3" max="3" width="9.28125" style="1" customWidth="1"/>
    <col min="4" max="4" width="10.7109375" style="1" customWidth="1"/>
    <col min="5" max="5" width="10.421875" style="1" customWidth="1"/>
    <col min="6" max="6" width="10.7109375" style="1" customWidth="1"/>
    <col min="7" max="7" width="8.7109375" style="1" customWidth="1"/>
    <col min="8" max="8" width="10.57421875" style="1" customWidth="1"/>
    <col min="9" max="9" width="8.7109375" style="1" customWidth="1"/>
    <col min="10" max="10" width="10.7109375" style="1" customWidth="1"/>
    <col min="11" max="11" width="8.7109375" style="1" customWidth="1"/>
    <col min="12" max="16384" width="11.421875" style="1" customWidth="1"/>
  </cols>
  <sheetData>
    <row r="2" spans="2:10" ht="12.75">
      <c r="B2"/>
      <c r="D2" s="108"/>
      <c r="E2" s="108"/>
      <c r="F2" s="108"/>
      <c r="G2" s="108"/>
      <c r="H2" s="108"/>
      <c r="I2" s="108"/>
      <c r="J2" s="108" t="s">
        <v>195</v>
      </c>
    </row>
    <row r="3" spans="2:9" ht="12.75">
      <c r="B3"/>
      <c r="C3"/>
      <c r="D3"/>
      <c r="E3"/>
      <c r="F3"/>
      <c r="G3"/>
      <c r="H3"/>
      <c r="I3"/>
    </row>
    <row r="4" spans="2:10" ht="12.75">
      <c r="B4"/>
      <c r="C4"/>
      <c r="D4"/>
      <c r="E4"/>
      <c r="F4"/>
      <c r="G4"/>
      <c r="I4" s="608" t="s">
        <v>194</v>
      </c>
      <c r="J4" s="608"/>
    </row>
    <row r="5" spans="2:9" ht="12.75">
      <c r="B5"/>
      <c r="C5"/>
      <c r="D5"/>
      <c r="E5"/>
      <c r="F5"/>
      <c r="G5"/>
      <c r="H5"/>
      <c r="I5"/>
    </row>
    <row r="6" spans="2:10" ht="18.75">
      <c r="B6" s="606" t="s">
        <v>325</v>
      </c>
      <c r="C6" s="606"/>
      <c r="D6" s="606"/>
      <c r="E6" s="606"/>
      <c r="F6" s="606"/>
      <c r="G6" s="606"/>
      <c r="H6" s="606"/>
      <c r="I6" s="606"/>
      <c r="J6" s="606"/>
    </row>
    <row r="8" spans="2:10" ht="12.75">
      <c r="B8" s="575" t="s">
        <v>279</v>
      </c>
      <c r="C8" s="575"/>
      <c r="D8" s="575"/>
      <c r="E8" s="575"/>
      <c r="F8" s="575"/>
      <c r="G8" s="575"/>
      <c r="H8" s="575"/>
      <c r="I8" s="575"/>
      <c r="J8" s="575"/>
    </row>
    <row r="9" spans="2:10" ht="12.75">
      <c r="B9" s="607" t="s">
        <v>364</v>
      </c>
      <c r="C9" s="607"/>
      <c r="D9" s="607"/>
      <c r="E9" s="607"/>
      <c r="F9" s="607"/>
      <c r="G9" s="607"/>
      <c r="H9" s="607"/>
      <c r="I9" s="607"/>
      <c r="J9" s="607"/>
    </row>
    <row r="10" spans="2:10" ht="13.5" thickBot="1">
      <c r="B10" s="552"/>
      <c r="C10" s="553"/>
      <c r="D10" s="553"/>
      <c r="E10" s="553"/>
      <c r="F10" s="553"/>
      <c r="G10" s="553"/>
      <c r="H10" s="553"/>
      <c r="I10" s="7"/>
      <c r="J10" s="7"/>
    </row>
    <row r="11" spans="2:10" ht="12.75">
      <c r="B11" s="500"/>
      <c r="C11" s="166" t="s">
        <v>36</v>
      </c>
      <c r="D11" s="166" t="s">
        <v>37</v>
      </c>
      <c r="E11" s="166" t="s">
        <v>36</v>
      </c>
      <c r="F11" s="166" t="s">
        <v>37</v>
      </c>
      <c r="G11" s="166" t="s">
        <v>36</v>
      </c>
      <c r="H11" s="166" t="s">
        <v>37</v>
      </c>
      <c r="I11" s="166" t="s">
        <v>36</v>
      </c>
      <c r="J11" s="166" t="s">
        <v>37</v>
      </c>
    </row>
    <row r="12" spans="2:10" ht="13.5" thickBot="1">
      <c r="B12" s="355"/>
      <c r="C12" s="162" t="s">
        <v>41</v>
      </c>
      <c r="D12" s="162" t="s">
        <v>627</v>
      </c>
      <c r="E12" s="356" t="s">
        <v>38</v>
      </c>
      <c r="F12" s="162" t="s">
        <v>627</v>
      </c>
      <c r="G12" s="356" t="s">
        <v>39</v>
      </c>
      <c r="H12" s="162" t="s">
        <v>627</v>
      </c>
      <c r="I12" s="356" t="s">
        <v>40</v>
      </c>
      <c r="J12" s="162" t="s">
        <v>627</v>
      </c>
    </row>
    <row r="13" spans="2:10" ht="12.75">
      <c r="B13" s="22"/>
      <c r="C13" s="22"/>
      <c r="D13" s="22"/>
      <c r="E13" s="22"/>
      <c r="F13" s="22"/>
      <c r="G13" s="22"/>
      <c r="H13" s="22"/>
      <c r="I13" s="22"/>
      <c r="J13" s="27"/>
    </row>
    <row r="14" spans="2:10" ht="12.75">
      <c r="B14" s="143">
        <v>1948</v>
      </c>
      <c r="C14" s="275">
        <v>77.5</v>
      </c>
      <c r="D14" s="275"/>
      <c r="E14" s="275"/>
      <c r="F14" s="275"/>
      <c r="G14" s="275"/>
      <c r="H14" s="275"/>
      <c r="I14" s="275"/>
      <c r="J14" s="275"/>
    </row>
    <row r="15" spans="2:10" ht="12.75">
      <c r="B15" s="27">
        <v>1949</v>
      </c>
      <c r="C15" s="272">
        <v>83.4</v>
      </c>
      <c r="D15" s="272">
        <v>7.6129032258064555</v>
      </c>
      <c r="E15" s="272"/>
      <c r="F15" s="272"/>
      <c r="G15" s="272"/>
      <c r="H15" s="272"/>
      <c r="I15" s="272"/>
      <c r="J15" s="272"/>
    </row>
    <row r="16" spans="2:10" ht="12.75">
      <c r="B16" s="143">
        <v>1950</v>
      </c>
      <c r="C16" s="275">
        <v>93.8</v>
      </c>
      <c r="D16" s="275">
        <v>12.470023980815338</v>
      </c>
      <c r="E16" s="275"/>
      <c r="F16" s="275"/>
      <c r="G16" s="275"/>
      <c r="H16" s="275"/>
      <c r="I16" s="275"/>
      <c r="J16" s="275"/>
    </row>
    <row r="17" spans="2:10" ht="12.75">
      <c r="B17" s="27">
        <v>1951</v>
      </c>
      <c r="C17" s="272">
        <v>101.2</v>
      </c>
      <c r="D17" s="272">
        <v>7.889125799573571</v>
      </c>
      <c r="E17" s="272"/>
      <c r="F17" s="272"/>
      <c r="G17" s="272"/>
      <c r="H17" s="272"/>
      <c r="I17" s="272"/>
      <c r="J17" s="272"/>
    </row>
    <row r="18" spans="2:10" ht="12.75">
      <c r="B18" s="143">
        <v>1952</v>
      </c>
      <c r="C18" s="275">
        <v>100</v>
      </c>
      <c r="D18" s="275">
        <v>-1.1857707509881465</v>
      </c>
      <c r="E18" s="275"/>
      <c r="F18" s="275"/>
      <c r="G18" s="275"/>
      <c r="H18" s="275"/>
      <c r="I18" s="275"/>
      <c r="J18" s="275"/>
    </row>
    <row r="19" spans="2:10" ht="12.75">
      <c r="B19" s="27">
        <v>1953</v>
      </c>
      <c r="C19" s="272">
        <v>105.8</v>
      </c>
      <c r="D19" s="272">
        <v>5.800000000000005</v>
      </c>
      <c r="E19" s="272"/>
      <c r="F19" s="272"/>
      <c r="G19" s="272"/>
      <c r="H19" s="272"/>
      <c r="I19" s="272"/>
      <c r="J19" s="272"/>
    </row>
    <row r="20" spans="2:10" ht="12.75">
      <c r="B20" s="143">
        <v>1954</v>
      </c>
      <c r="C20" s="275">
        <v>113.2</v>
      </c>
      <c r="D20" s="275">
        <v>6.994328922495274</v>
      </c>
      <c r="E20" s="275"/>
      <c r="F20" s="275"/>
      <c r="G20" s="275"/>
      <c r="H20" s="275"/>
      <c r="I20" s="275"/>
      <c r="J20" s="275"/>
    </row>
    <row r="21" spans="2:10" ht="12.75">
      <c r="B21" s="27">
        <v>1955</v>
      </c>
      <c r="C21" s="272">
        <v>114.1</v>
      </c>
      <c r="D21" s="272">
        <v>0.7950530035335523</v>
      </c>
      <c r="E21" s="272"/>
      <c r="F21" s="272"/>
      <c r="G21" s="272"/>
      <c r="H21" s="272"/>
      <c r="I21" s="272"/>
      <c r="J21" s="272"/>
    </row>
    <row r="22" spans="2:10" ht="12.75">
      <c r="B22" s="143">
        <v>1956</v>
      </c>
      <c r="C22" s="275">
        <v>123.7</v>
      </c>
      <c r="D22" s="275">
        <v>8.413672217353207</v>
      </c>
      <c r="E22" s="275"/>
      <c r="F22" s="275"/>
      <c r="G22" s="275"/>
      <c r="H22" s="275"/>
      <c r="I22" s="275"/>
      <c r="J22" s="275"/>
    </row>
    <row r="23" spans="2:10" ht="12.75">
      <c r="B23" s="27">
        <v>1957</v>
      </c>
      <c r="C23" s="272">
        <v>153.7</v>
      </c>
      <c r="D23" s="272">
        <v>24.252223120452697</v>
      </c>
      <c r="E23" s="272"/>
      <c r="F23" s="272"/>
      <c r="G23" s="272"/>
      <c r="H23" s="272"/>
      <c r="I23" s="272"/>
      <c r="J23" s="272"/>
    </row>
    <row r="24" spans="2:10" ht="12.75">
      <c r="B24" s="143">
        <v>1958</v>
      </c>
      <c r="C24" s="275">
        <v>180.3</v>
      </c>
      <c r="D24" s="275">
        <v>17.30644111906312</v>
      </c>
      <c r="E24" s="275"/>
      <c r="F24" s="275"/>
      <c r="G24" s="275"/>
      <c r="H24" s="275"/>
      <c r="I24" s="275"/>
      <c r="J24" s="275"/>
    </row>
    <row r="25" spans="2:10" ht="12.75">
      <c r="B25" s="27">
        <v>1959</v>
      </c>
      <c r="C25" s="272">
        <v>197.6</v>
      </c>
      <c r="D25" s="272">
        <v>9.5951192457016</v>
      </c>
      <c r="E25" s="272"/>
      <c r="F25" s="272"/>
      <c r="G25" s="272"/>
      <c r="H25" s="272"/>
      <c r="I25" s="272"/>
      <c r="J25" s="272"/>
    </row>
    <row r="26" spans="2:10" ht="12.75">
      <c r="B26" s="143">
        <v>1960</v>
      </c>
      <c r="C26" s="275">
        <v>205.9</v>
      </c>
      <c r="D26" s="275">
        <v>4.2004048582996</v>
      </c>
      <c r="E26" s="275"/>
      <c r="F26" s="275"/>
      <c r="G26" s="275"/>
      <c r="H26" s="275"/>
      <c r="I26" s="275"/>
      <c r="J26" s="275"/>
    </row>
    <row r="27" spans="2:10" ht="12.75">
      <c r="B27" s="27">
        <v>1961</v>
      </c>
      <c r="C27" s="272">
        <v>219.4</v>
      </c>
      <c r="D27" s="272">
        <v>6.55658086449733</v>
      </c>
      <c r="E27" s="272"/>
      <c r="F27" s="272"/>
      <c r="G27" s="272"/>
      <c r="H27" s="272"/>
      <c r="I27" s="272"/>
      <c r="J27" s="272"/>
    </row>
    <row r="28" spans="2:10" ht="12.75">
      <c r="B28" s="143">
        <v>1962</v>
      </c>
      <c r="C28" s="275">
        <v>225.2</v>
      </c>
      <c r="D28" s="275">
        <v>2.643573381950759</v>
      </c>
      <c r="E28" s="275"/>
      <c r="F28" s="275"/>
      <c r="G28" s="275"/>
      <c r="H28" s="275"/>
      <c r="I28" s="275"/>
      <c r="J28" s="275"/>
    </row>
    <row r="29" spans="2:10" ht="12.75">
      <c r="B29" s="27">
        <v>1963</v>
      </c>
      <c r="C29" s="272">
        <v>284.4</v>
      </c>
      <c r="D29" s="272">
        <v>26.28774422735345</v>
      </c>
      <c r="E29" s="272"/>
      <c r="F29" s="272"/>
      <c r="G29" s="272"/>
      <c r="H29" s="272"/>
      <c r="I29" s="272"/>
      <c r="J29" s="272"/>
    </row>
    <row r="30" spans="2:10" ht="12.75">
      <c r="B30" s="143">
        <v>1964</v>
      </c>
      <c r="C30" s="275">
        <v>334.1</v>
      </c>
      <c r="D30" s="275">
        <v>17.475386779184255</v>
      </c>
      <c r="E30" s="275"/>
      <c r="F30" s="275"/>
      <c r="G30" s="275"/>
      <c r="H30" s="275"/>
      <c r="I30" s="275"/>
      <c r="J30" s="275"/>
    </row>
    <row r="31" spans="2:10" ht="12.75">
      <c r="B31" s="27">
        <v>1965</v>
      </c>
      <c r="C31" s="272">
        <v>361.7</v>
      </c>
      <c r="D31" s="272">
        <v>8.260999700688409</v>
      </c>
      <c r="E31" s="272"/>
      <c r="F31" s="272"/>
      <c r="G31" s="272"/>
      <c r="H31" s="272"/>
      <c r="I31" s="272"/>
      <c r="J31" s="272"/>
    </row>
    <row r="32" spans="2:10" ht="12.75">
      <c r="B32" s="143">
        <v>1966</v>
      </c>
      <c r="C32" s="275">
        <v>424.6</v>
      </c>
      <c r="D32" s="275">
        <v>17.3901022947194</v>
      </c>
      <c r="E32" s="275"/>
      <c r="F32" s="275"/>
      <c r="G32" s="275"/>
      <c r="H32" s="275"/>
      <c r="I32" s="275"/>
      <c r="J32" s="275"/>
    </row>
    <row r="33" spans="2:10" ht="12.75">
      <c r="B33" s="27">
        <v>1967</v>
      </c>
      <c r="C33" s="272">
        <v>453.6</v>
      </c>
      <c r="D33" s="272">
        <v>6.829957607159676</v>
      </c>
      <c r="E33" s="272"/>
      <c r="F33" s="272"/>
      <c r="G33" s="272"/>
      <c r="H33" s="272"/>
      <c r="I33" s="272"/>
      <c r="J33" s="272"/>
    </row>
    <row r="34" spans="2:16" ht="12.75">
      <c r="B34" s="143">
        <v>1968</v>
      </c>
      <c r="C34" s="275">
        <v>482</v>
      </c>
      <c r="D34" s="275">
        <v>6.261022927689597</v>
      </c>
      <c r="E34" s="275"/>
      <c r="F34" s="275"/>
      <c r="G34" s="275"/>
      <c r="H34" s="275"/>
      <c r="I34" s="275"/>
      <c r="J34" s="275"/>
      <c r="N34" s="7"/>
      <c r="O34" s="7"/>
      <c r="P34" s="7"/>
    </row>
    <row r="35" spans="2:16" ht="12.75">
      <c r="B35" s="27">
        <v>1969</v>
      </c>
      <c r="C35" s="272">
        <v>514.2</v>
      </c>
      <c r="D35" s="272">
        <v>6.680497925311202</v>
      </c>
      <c r="E35" s="272"/>
      <c r="F35" s="272"/>
      <c r="G35" s="272"/>
      <c r="H35" s="272"/>
      <c r="I35" s="272"/>
      <c r="J35" s="272"/>
      <c r="N35" s="7"/>
      <c r="O35" s="7"/>
      <c r="P35" s="7"/>
    </row>
    <row r="36" spans="2:16" ht="12.75">
      <c r="B36" s="143">
        <v>1970</v>
      </c>
      <c r="C36" s="275">
        <v>553.5</v>
      </c>
      <c r="D36" s="275">
        <v>7.642940490081673</v>
      </c>
      <c r="E36" s="275">
        <v>100</v>
      </c>
      <c r="F36" s="275"/>
      <c r="G36" s="275"/>
      <c r="H36" s="275"/>
      <c r="I36" s="275"/>
      <c r="J36" s="275"/>
      <c r="N36" s="7"/>
      <c r="O36" s="7"/>
      <c r="P36" s="7"/>
    </row>
    <row r="37" spans="2:16" ht="12.75">
      <c r="B37" s="27">
        <v>1971</v>
      </c>
      <c r="C37" s="272">
        <v>607.5</v>
      </c>
      <c r="D37" s="272">
        <v>9.756097560975618</v>
      </c>
      <c r="E37" s="272">
        <v>111.5</v>
      </c>
      <c r="F37" s="272">
        <v>11.5</v>
      </c>
      <c r="G37" s="272"/>
      <c r="H37" s="272"/>
      <c r="I37" s="272"/>
      <c r="J37" s="272"/>
      <c r="N37" s="7"/>
      <c r="O37" s="7"/>
      <c r="P37" s="7"/>
    </row>
    <row r="38" spans="2:16" ht="12.75">
      <c r="B38" s="143">
        <v>1972</v>
      </c>
      <c r="C38" s="275"/>
      <c r="D38" s="275"/>
      <c r="E38" s="275">
        <v>131.8</v>
      </c>
      <c r="F38" s="275">
        <v>18.206278026905842</v>
      </c>
      <c r="G38" s="275"/>
      <c r="H38" s="275"/>
      <c r="I38" s="275"/>
      <c r="J38" s="275"/>
      <c r="N38" s="7"/>
      <c r="O38" s="7"/>
      <c r="P38" s="7"/>
    </row>
    <row r="39" spans="2:16" ht="12.75">
      <c r="B39" s="27">
        <v>1973</v>
      </c>
      <c r="C39" s="272"/>
      <c r="D39" s="272"/>
      <c r="E39" s="272">
        <v>168.7</v>
      </c>
      <c r="F39" s="272">
        <v>27.996965098634274</v>
      </c>
      <c r="G39" s="272"/>
      <c r="H39" s="272"/>
      <c r="I39" s="272"/>
      <c r="J39" s="272"/>
      <c r="N39" s="7"/>
      <c r="O39" s="7"/>
      <c r="P39" s="7"/>
    </row>
    <row r="40" spans="2:16" ht="12.75">
      <c r="B40" s="143">
        <v>1974</v>
      </c>
      <c r="C40" s="275"/>
      <c r="D40" s="275"/>
      <c r="E40" s="275">
        <v>229.5</v>
      </c>
      <c r="F40" s="275">
        <v>36.04030823947837</v>
      </c>
      <c r="G40" s="275"/>
      <c r="H40" s="275"/>
      <c r="I40" s="275"/>
      <c r="J40" s="275"/>
      <c r="N40" s="18"/>
      <c r="O40" s="7"/>
      <c r="P40" s="7"/>
    </row>
    <row r="41" spans="2:16" ht="12.75">
      <c r="B41" s="27">
        <v>1975</v>
      </c>
      <c r="C41" s="272"/>
      <c r="D41" s="272"/>
      <c r="E41" s="272">
        <v>287.8</v>
      </c>
      <c r="F41" s="272">
        <v>25.40305010893247</v>
      </c>
      <c r="G41" s="272"/>
      <c r="H41" s="272"/>
      <c r="I41" s="272"/>
      <c r="J41" s="272"/>
      <c r="N41" s="18"/>
      <c r="O41" s="7"/>
      <c r="P41" s="7"/>
    </row>
    <row r="42" spans="2:16" ht="12.75">
      <c r="B42" s="143">
        <v>1976</v>
      </c>
      <c r="C42" s="275"/>
      <c r="D42" s="275"/>
      <c r="E42" s="275">
        <v>353.8</v>
      </c>
      <c r="F42" s="275">
        <v>22.932592077831828</v>
      </c>
      <c r="G42" s="275"/>
      <c r="H42" s="275"/>
      <c r="I42" s="275"/>
      <c r="J42" s="275"/>
      <c r="N42" s="18"/>
      <c r="O42" s="7"/>
      <c r="P42" s="7"/>
    </row>
    <row r="43" spans="2:16" ht="12.75">
      <c r="B43" s="27">
        <v>1977</v>
      </c>
      <c r="C43" s="272"/>
      <c r="D43" s="272"/>
      <c r="E43" s="272">
        <v>448.2</v>
      </c>
      <c r="F43" s="272">
        <v>26.68174109666477</v>
      </c>
      <c r="G43" s="272"/>
      <c r="H43" s="272"/>
      <c r="I43" s="272"/>
      <c r="J43" s="272"/>
      <c r="N43" s="18"/>
      <c r="O43" s="7"/>
      <c r="P43" s="7"/>
    </row>
    <row r="44" spans="2:16" ht="12.75">
      <c r="B44" s="143">
        <v>1978</v>
      </c>
      <c r="C44" s="275"/>
      <c r="D44" s="275"/>
      <c r="E44" s="275">
        <v>527.2</v>
      </c>
      <c r="F44" s="275">
        <v>17.626059794734505</v>
      </c>
      <c r="G44" s="275"/>
      <c r="H44" s="275"/>
      <c r="I44" s="275"/>
      <c r="J44" s="275"/>
      <c r="N44" s="18"/>
      <c r="O44" s="7"/>
      <c r="P44" s="7"/>
    </row>
    <row r="45" spans="2:16" ht="12.75">
      <c r="B45" s="27">
        <v>1979</v>
      </c>
      <c r="C45" s="272"/>
      <c r="D45" s="272"/>
      <c r="E45" s="272">
        <v>673.9</v>
      </c>
      <c r="F45" s="272">
        <v>27.826251896813336</v>
      </c>
      <c r="G45" s="272"/>
      <c r="H45" s="272"/>
      <c r="I45" s="272"/>
      <c r="J45" s="272"/>
      <c r="N45" s="18"/>
      <c r="O45" s="7"/>
      <c r="P45" s="7"/>
    </row>
    <row r="46" spans="2:16" ht="12.75">
      <c r="B46" s="143">
        <v>1980</v>
      </c>
      <c r="C46" s="275"/>
      <c r="D46" s="275"/>
      <c r="E46" s="275">
        <v>836.9</v>
      </c>
      <c r="F46" s="275">
        <v>24.187564920611358</v>
      </c>
      <c r="G46" s="275"/>
      <c r="H46" s="275"/>
      <c r="I46" s="275"/>
      <c r="J46" s="275"/>
      <c r="N46" s="18"/>
      <c r="O46" s="7"/>
      <c r="P46" s="7"/>
    </row>
    <row r="47" spans="2:16" ht="12.75">
      <c r="B47" s="27">
        <v>1981</v>
      </c>
      <c r="C47" s="272"/>
      <c r="D47" s="272"/>
      <c r="E47" s="272">
        <v>1038.2</v>
      </c>
      <c r="F47" s="272">
        <v>24.053052933444864</v>
      </c>
      <c r="G47" s="272"/>
      <c r="H47" s="272"/>
      <c r="I47" s="272"/>
      <c r="J47" s="272"/>
      <c r="N47" s="18"/>
      <c r="O47" s="7"/>
      <c r="P47" s="7"/>
    </row>
    <row r="48" spans="2:16" ht="12.75">
      <c r="B48" s="143">
        <v>1982</v>
      </c>
      <c r="C48" s="275"/>
      <c r="D48" s="275"/>
      <c r="E48" s="275">
        <v>1304.8</v>
      </c>
      <c r="F48" s="275">
        <v>25.67905991138508</v>
      </c>
      <c r="G48" s="275"/>
      <c r="H48" s="275"/>
      <c r="I48" s="275"/>
      <c r="J48" s="275"/>
      <c r="N48" s="18"/>
      <c r="O48" s="7"/>
      <c r="P48" s="7"/>
    </row>
    <row r="49" spans="2:16" ht="12.75">
      <c r="B49" s="27">
        <v>1983</v>
      </c>
      <c r="C49" s="272"/>
      <c r="D49" s="272"/>
      <c r="E49" s="272">
        <v>1588.3</v>
      </c>
      <c r="F49" s="272">
        <v>21.727467811158796</v>
      </c>
      <c r="G49" s="272"/>
      <c r="H49" s="272"/>
      <c r="I49" s="272"/>
      <c r="J49" s="272"/>
      <c r="N49" s="18"/>
      <c r="O49" s="7"/>
      <c r="P49" s="7"/>
    </row>
    <row r="50" spans="2:16" ht="12.75">
      <c r="B50" s="143">
        <v>1984</v>
      </c>
      <c r="C50" s="275"/>
      <c r="D50" s="275"/>
      <c r="E50" s="275">
        <v>1879</v>
      </c>
      <c r="F50" s="275">
        <v>18.302587672354086</v>
      </c>
      <c r="G50" s="275"/>
      <c r="H50" s="275"/>
      <c r="I50" s="275"/>
      <c r="J50" s="275"/>
      <c r="N50" s="18"/>
      <c r="O50" s="7"/>
      <c r="P50" s="7"/>
    </row>
    <row r="51" spans="2:16" ht="12.75">
      <c r="B51" s="27">
        <v>1985</v>
      </c>
      <c r="C51" s="272"/>
      <c r="D51" s="272"/>
      <c r="E51" s="272">
        <v>2507.1</v>
      </c>
      <c r="F51" s="272">
        <v>33.42735497605109</v>
      </c>
      <c r="G51" s="272"/>
      <c r="H51" s="272"/>
      <c r="I51" s="272"/>
      <c r="J51" s="272"/>
      <c r="N51" s="18"/>
      <c r="O51" s="7"/>
      <c r="P51" s="7"/>
    </row>
    <row r="52" spans="2:16" ht="12.75">
      <c r="B52" s="143">
        <v>1986</v>
      </c>
      <c r="C52" s="275"/>
      <c r="D52" s="275"/>
      <c r="E52" s="275">
        <v>3118.3</v>
      </c>
      <c r="F52" s="275">
        <v>24.378764309361433</v>
      </c>
      <c r="G52" s="275"/>
      <c r="H52" s="275"/>
      <c r="I52" s="275"/>
      <c r="J52" s="275"/>
      <c r="N52" s="18"/>
      <c r="O52" s="7"/>
      <c r="P52" s="7"/>
    </row>
    <row r="53" spans="2:16" ht="12.75">
      <c r="B53" s="27">
        <v>1987</v>
      </c>
      <c r="C53" s="272"/>
      <c r="D53" s="272"/>
      <c r="E53" s="272">
        <v>3903.3</v>
      </c>
      <c r="F53" s="272">
        <v>25.173972998107953</v>
      </c>
      <c r="G53" s="272"/>
      <c r="H53" s="272"/>
      <c r="I53" s="272"/>
      <c r="J53" s="272"/>
      <c r="N53" s="18"/>
      <c r="O53" s="7"/>
      <c r="P53" s="7"/>
    </row>
    <row r="54" spans="2:16" ht="12.75">
      <c r="B54" s="143">
        <v>1988</v>
      </c>
      <c r="C54" s="275"/>
      <c r="D54" s="275"/>
      <c r="E54" s="275">
        <v>5055.5</v>
      </c>
      <c r="F54" s="275">
        <v>29.51861245612686</v>
      </c>
      <c r="G54" s="275"/>
      <c r="H54" s="275"/>
      <c r="I54" s="275"/>
      <c r="J54" s="275"/>
      <c r="N54" s="18"/>
      <c r="O54" s="7"/>
      <c r="P54" s="7"/>
    </row>
    <row r="55" spans="2:16" ht="12.75">
      <c r="B55" s="27">
        <v>1989</v>
      </c>
      <c r="C55" s="272"/>
      <c r="D55" s="272"/>
      <c r="E55" s="272">
        <v>6350.6</v>
      </c>
      <c r="F55" s="272">
        <v>25.617644149935725</v>
      </c>
      <c r="G55" s="272"/>
      <c r="H55" s="272"/>
      <c r="I55" s="272"/>
      <c r="J55" s="272"/>
      <c r="N55" s="18"/>
      <c r="O55" s="7"/>
      <c r="P55" s="7"/>
    </row>
    <row r="56" spans="2:16" ht="12.75">
      <c r="B56" s="143">
        <v>1990</v>
      </c>
      <c r="C56" s="275"/>
      <c r="D56" s="275"/>
      <c r="E56" s="275">
        <v>8249.6</v>
      </c>
      <c r="F56" s="275">
        <v>29.90268636034392</v>
      </c>
      <c r="G56" s="275">
        <v>100</v>
      </c>
      <c r="H56" s="275"/>
      <c r="I56" s="275"/>
      <c r="J56" s="275"/>
      <c r="N56" s="18"/>
      <c r="O56" s="7"/>
      <c r="P56" s="7"/>
    </row>
    <row r="57" spans="2:16" ht="12.75">
      <c r="B57" s="27">
        <v>1991</v>
      </c>
      <c r="C57" s="272"/>
      <c r="D57" s="272"/>
      <c r="E57" s="272"/>
      <c r="F57" s="272"/>
      <c r="G57" s="272">
        <v>123.06</v>
      </c>
      <c r="H57" s="272">
        <v>23.06</v>
      </c>
      <c r="I57" s="272"/>
      <c r="J57" s="272"/>
      <c r="N57" s="18"/>
      <c r="O57" s="7"/>
      <c r="P57" s="7"/>
    </row>
    <row r="58" spans="2:16" ht="12.75">
      <c r="B58" s="143">
        <v>1992</v>
      </c>
      <c r="C58" s="275"/>
      <c r="D58" s="275"/>
      <c r="E58" s="275"/>
      <c r="F58" s="275"/>
      <c r="G58" s="275">
        <v>145.06</v>
      </c>
      <c r="H58" s="275">
        <v>17.877458150495663</v>
      </c>
      <c r="I58" s="275"/>
      <c r="J58" s="275"/>
      <c r="N58" s="18"/>
      <c r="O58" s="7"/>
      <c r="P58" s="7"/>
    </row>
    <row r="59" spans="2:16" ht="12.75">
      <c r="B59" s="27">
        <v>1993</v>
      </c>
      <c r="C59" s="272"/>
      <c r="D59" s="272"/>
      <c r="E59" s="272"/>
      <c r="F59" s="272"/>
      <c r="G59" s="272">
        <v>164.2</v>
      </c>
      <c r="H59" s="272">
        <v>13.194540190266114</v>
      </c>
      <c r="I59" s="272"/>
      <c r="J59" s="272"/>
      <c r="N59" s="18"/>
      <c r="O59" s="7"/>
      <c r="P59" s="7"/>
    </row>
    <row r="60" spans="2:16" ht="12.75">
      <c r="B60" s="143">
        <v>1994</v>
      </c>
      <c r="C60" s="275"/>
      <c r="D60" s="275"/>
      <c r="E60" s="275"/>
      <c r="F60" s="275"/>
      <c r="G60" s="275">
        <v>198.24</v>
      </c>
      <c r="H60" s="275">
        <v>20.730816077953705</v>
      </c>
      <c r="I60" s="275"/>
      <c r="J60" s="275"/>
      <c r="N60" s="18"/>
      <c r="O60" s="7"/>
      <c r="P60" s="7"/>
    </row>
    <row r="61" spans="2:16" ht="12.75">
      <c r="B61" s="27">
        <v>1995</v>
      </c>
      <c r="C61" s="272"/>
      <c r="D61" s="272"/>
      <c r="E61" s="272"/>
      <c r="F61" s="272"/>
      <c r="G61" s="272">
        <v>228.83</v>
      </c>
      <c r="H61" s="272">
        <v>15.430790960451969</v>
      </c>
      <c r="I61" s="272"/>
      <c r="J61" s="272"/>
      <c r="N61" s="18"/>
      <c r="O61" s="7"/>
      <c r="P61" s="7"/>
    </row>
    <row r="62" spans="2:16" ht="12.75">
      <c r="B62" s="143">
        <v>1996</v>
      </c>
      <c r="C62" s="275"/>
      <c r="D62" s="275"/>
      <c r="E62" s="275"/>
      <c r="F62" s="275"/>
      <c r="G62" s="275">
        <v>262.1</v>
      </c>
      <c r="H62" s="275">
        <v>14.53917755539047</v>
      </c>
      <c r="I62" s="275"/>
      <c r="J62" s="275"/>
      <c r="N62" s="18"/>
      <c r="O62" s="7"/>
      <c r="P62" s="7"/>
    </row>
    <row r="63" spans="2:16" ht="12.75">
      <c r="B63" s="27">
        <v>1997</v>
      </c>
      <c r="C63" s="272"/>
      <c r="D63" s="272"/>
      <c r="E63" s="272"/>
      <c r="F63" s="272"/>
      <c r="G63" s="272">
        <v>307.93</v>
      </c>
      <c r="H63" s="272">
        <v>17.48569248378482</v>
      </c>
      <c r="I63" s="272"/>
      <c r="J63" s="272"/>
      <c r="N63" s="18"/>
      <c r="O63" s="7"/>
      <c r="P63" s="7"/>
    </row>
    <row r="64" spans="2:16" ht="12.75">
      <c r="B64" s="143">
        <v>1998</v>
      </c>
      <c r="C64" s="275"/>
      <c r="D64" s="275"/>
      <c r="E64" s="275"/>
      <c r="F64" s="275"/>
      <c r="G64" s="275">
        <v>349.51</v>
      </c>
      <c r="H64" s="275">
        <v>13.503068879290737</v>
      </c>
      <c r="I64" s="275">
        <v>95.33564278115708</v>
      </c>
      <c r="J64" s="275"/>
      <c r="N64" s="18"/>
      <c r="O64" s="7"/>
      <c r="P64" s="7"/>
    </row>
    <row r="65" spans="2:16" ht="12.75">
      <c r="B65" s="27">
        <v>1999</v>
      </c>
      <c r="C65" s="272"/>
      <c r="D65" s="272"/>
      <c r="E65" s="272"/>
      <c r="F65" s="272"/>
      <c r="G65" s="272">
        <v>393.92244500000004</v>
      </c>
      <c r="H65" s="272">
        <v>12.707059883837402</v>
      </c>
      <c r="I65" s="272">
        <v>107.45</v>
      </c>
      <c r="J65" s="351">
        <v>12.70705988383738</v>
      </c>
      <c r="K65" s="551"/>
      <c r="N65" s="18"/>
      <c r="O65" s="7"/>
      <c r="P65" s="7"/>
    </row>
    <row r="66" spans="2:16" ht="12.75">
      <c r="B66" s="143">
        <v>2000</v>
      </c>
      <c r="C66" s="275"/>
      <c r="D66" s="275"/>
      <c r="E66" s="275"/>
      <c r="F66" s="275"/>
      <c r="G66" s="275"/>
      <c r="H66" s="275"/>
      <c r="I66" s="275">
        <v>119.314709179</v>
      </c>
      <c r="J66" s="352">
        <v>11.042074619823183</v>
      </c>
      <c r="K66" s="551"/>
      <c r="N66" s="18"/>
      <c r="O66" s="7"/>
      <c r="P66" s="7"/>
    </row>
    <row r="67" spans="2:16" ht="12.75">
      <c r="B67" s="27">
        <v>2001</v>
      </c>
      <c r="C67" s="272"/>
      <c r="D67" s="272"/>
      <c r="E67" s="272"/>
      <c r="F67" s="272"/>
      <c r="G67" s="272"/>
      <c r="H67" s="272"/>
      <c r="I67" s="272">
        <v>127.58</v>
      </c>
      <c r="J67" s="333">
        <v>6.927302490927678</v>
      </c>
      <c r="K67" s="551"/>
      <c r="N67" s="18"/>
      <c r="O67" s="7"/>
      <c r="P67" s="7"/>
    </row>
    <row r="68" spans="2:16" ht="12.75">
      <c r="B68" s="143">
        <v>2002</v>
      </c>
      <c r="C68" s="275"/>
      <c r="D68" s="275"/>
      <c r="E68" s="275"/>
      <c r="F68" s="275"/>
      <c r="G68" s="275"/>
      <c r="H68" s="275"/>
      <c r="I68" s="352">
        <v>139.42</v>
      </c>
      <c r="J68" s="336">
        <v>9.280451481423402</v>
      </c>
      <c r="K68" s="551"/>
      <c r="N68" s="24"/>
      <c r="O68" s="23"/>
      <c r="P68" s="7"/>
    </row>
    <row r="69" spans="2:16" ht="12.75">
      <c r="B69" s="27">
        <v>2003</v>
      </c>
      <c r="C69" s="272"/>
      <c r="D69" s="272"/>
      <c r="E69" s="272"/>
      <c r="F69" s="272"/>
      <c r="G69" s="272"/>
      <c r="H69" s="272"/>
      <c r="I69" s="351">
        <v>147.4</v>
      </c>
      <c r="J69" s="351">
        <v>5.723712523310875</v>
      </c>
      <c r="K69" s="551"/>
      <c r="N69" s="24"/>
      <c r="O69" s="23"/>
      <c r="P69" s="7"/>
    </row>
    <row r="70" spans="2:16" ht="12.75">
      <c r="B70" s="143">
        <v>2004</v>
      </c>
      <c r="C70" s="275"/>
      <c r="D70" s="275"/>
      <c r="E70" s="275"/>
      <c r="F70" s="275"/>
      <c r="G70" s="275"/>
      <c r="H70" s="275"/>
      <c r="I70" s="352">
        <v>154.24</v>
      </c>
      <c r="J70" s="352">
        <v>4.644011583295149</v>
      </c>
      <c r="K70" s="551"/>
      <c r="N70" s="24"/>
      <c r="O70" s="23"/>
      <c r="P70" s="7"/>
    </row>
    <row r="71" spans="2:16" ht="12.75">
      <c r="B71" s="27">
        <v>2005</v>
      </c>
      <c r="C71" s="272"/>
      <c r="D71" s="272"/>
      <c r="E71" s="272"/>
      <c r="F71" s="272"/>
      <c r="G71" s="272"/>
      <c r="H71" s="272"/>
      <c r="I71" s="351">
        <v>157.43</v>
      </c>
      <c r="J71" s="351">
        <v>2.064943263660912</v>
      </c>
      <c r="K71" s="551"/>
      <c r="N71" s="24"/>
      <c r="O71" s="23"/>
      <c r="P71" s="7"/>
    </row>
    <row r="72" spans="2:16" ht="12.75">
      <c r="B72" s="143">
        <v>2006</v>
      </c>
      <c r="C72" s="275"/>
      <c r="D72" s="275"/>
      <c r="E72" s="275"/>
      <c r="F72" s="275"/>
      <c r="G72" s="275"/>
      <c r="H72" s="275"/>
      <c r="I72" s="352">
        <v>166.16</v>
      </c>
      <c r="J72" s="352">
        <v>5.545321730292829</v>
      </c>
      <c r="N72" s="24"/>
      <c r="O72" s="23"/>
      <c r="P72" s="7"/>
    </row>
    <row r="73" spans="2:16" ht="13.5" thickBot="1">
      <c r="B73" s="72">
        <v>2007</v>
      </c>
      <c r="C73" s="338"/>
      <c r="D73" s="338"/>
      <c r="E73" s="338"/>
      <c r="F73" s="338"/>
      <c r="G73" s="338"/>
      <c r="H73" s="338"/>
      <c r="I73" s="340">
        <v>168.27</v>
      </c>
      <c r="J73" s="340">
        <v>1.2698603755416649</v>
      </c>
      <c r="N73" s="24"/>
      <c r="O73" s="23"/>
      <c r="P73" s="7"/>
    </row>
    <row r="74" spans="2:16" ht="12.75">
      <c r="B74" s="382" t="s">
        <v>53</v>
      </c>
      <c r="C74" s="7"/>
      <c r="D74" s="7"/>
      <c r="E74" s="8"/>
      <c r="F74" s="8"/>
      <c r="G74" s="25"/>
      <c r="H74" s="8"/>
      <c r="I74" s="24"/>
      <c r="J74" s="26"/>
      <c r="N74" s="24"/>
      <c r="O74" s="23"/>
      <c r="P74" s="7"/>
    </row>
    <row r="75" spans="2:16" ht="11.25" customHeight="1">
      <c r="B75" s="384" t="s">
        <v>42</v>
      </c>
      <c r="C75" s="7"/>
      <c r="D75" s="7"/>
      <c r="E75" s="8"/>
      <c r="F75" s="8"/>
      <c r="G75" s="8"/>
      <c r="H75" s="8"/>
      <c r="N75" s="24"/>
      <c r="O75" s="23"/>
      <c r="P75" s="7"/>
    </row>
    <row r="76" spans="4:16" ht="12.75">
      <c r="D76" s="7"/>
      <c r="E76" s="7"/>
      <c r="F76" s="8"/>
      <c r="G76" s="8"/>
      <c r="H76" s="8"/>
      <c r="I76" s="8"/>
      <c r="J76" s="8"/>
      <c r="K76" s="7"/>
      <c r="N76" s="7"/>
      <c r="O76" s="7"/>
      <c r="P76" s="7"/>
    </row>
    <row r="77" spans="2:16" ht="15.75">
      <c r="B77" s="541" t="s">
        <v>198</v>
      </c>
      <c r="C77" s="541"/>
      <c r="D77" s="106"/>
      <c r="E77" s="106"/>
      <c r="F77" s="106"/>
      <c r="G77" s="137"/>
      <c r="H77" s="106"/>
      <c r="I77" s="106"/>
      <c r="J77" s="106" t="s">
        <v>197</v>
      </c>
      <c r="K77" s="7"/>
      <c r="N77" s="7"/>
      <c r="O77" s="7"/>
      <c r="P77" s="7"/>
    </row>
    <row r="78" spans="3:16" ht="12.75">
      <c r="C78" s="7"/>
      <c r="D78" s="7"/>
      <c r="E78" s="7"/>
      <c r="F78" s="8"/>
      <c r="G78" s="8"/>
      <c r="H78" s="8"/>
      <c r="I78" s="8"/>
      <c r="J78" s="8"/>
      <c r="K78" s="7"/>
      <c r="N78" s="7"/>
      <c r="O78" s="7"/>
      <c r="P78" s="7"/>
    </row>
    <row r="79" spans="3:16" ht="12.75">
      <c r="C79" s="7"/>
      <c r="D79" s="7"/>
      <c r="E79" s="7"/>
      <c r="F79" s="8"/>
      <c r="G79" s="8"/>
      <c r="H79" s="8"/>
      <c r="I79" s="8"/>
      <c r="J79" s="8"/>
      <c r="K79" s="7"/>
      <c r="N79" s="7"/>
      <c r="O79" s="7"/>
      <c r="P79" s="7"/>
    </row>
    <row r="80" spans="3:16" ht="12.75">
      <c r="C80" s="7"/>
      <c r="D80" s="7"/>
      <c r="E80" s="7"/>
      <c r="F80" s="8"/>
      <c r="G80" s="8"/>
      <c r="H80" s="8"/>
      <c r="I80" s="8"/>
      <c r="J80" s="8"/>
      <c r="K80" s="7"/>
      <c r="N80" s="7"/>
      <c r="O80" s="7"/>
      <c r="P80" s="7"/>
    </row>
    <row r="81" spans="3:16" ht="12.75">
      <c r="C81" s="7"/>
      <c r="D81" s="7"/>
      <c r="E81" s="7"/>
      <c r="F81" s="8"/>
      <c r="G81" s="8"/>
      <c r="H81" s="8"/>
      <c r="I81" s="8"/>
      <c r="J81" s="8"/>
      <c r="K81" s="7"/>
      <c r="N81" s="7"/>
      <c r="O81" s="7"/>
      <c r="P81" s="7"/>
    </row>
    <row r="82" spans="3:16" ht="12.75">
      <c r="C82" s="7"/>
      <c r="D82" s="7"/>
      <c r="E82" s="7"/>
      <c r="F82" s="8"/>
      <c r="G82" s="8"/>
      <c r="H82" s="8"/>
      <c r="I82" s="8"/>
      <c r="J82" s="8"/>
      <c r="K82" s="7"/>
      <c r="N82" s="7"/>
      <c r="O82" s="7"/>
      <c r="P82" s="7"/>
    </row>
    <row r="83" spans="3:16" ht="12.75">
      <c r="C83" s="7"/>
      <c r="D83" s="7"/>
      <c r="E83" s="7"/>
      <c r="F83" s="8"/>
      <c r="G83" s="8"/>
      <c r="H83" s="8"/>
      <c r="I83" s="8"/>
      <c r="J83" s="8"/>
      <c r="K83" s="7"/>
      <c r="N83" s="7"/>
      <c r="O83" s="7"/>
      <c r="P83" s="7"/>
    </row>
    <row r="84" spans="3:16" ht="12.75">
      <c r="C84" s="7"/>
      <c r="D84" s="7"/>
      <c r="E84" s="7"/>
      <c r="F84" s="8"/>
      <c r="G84" s="8"/>
      <c r="H84" s="8"/>
      <c r="I84" s="8"/>
      <c r="J84" s="8"/>
      <c r="K84" s="7"/>
      <c r="N84" s="7"/>
      <c r="O84" s="7"/>
      <c r="P84" s="7"/>
    </row>
    <row r="85" spans="3:16" ht="12.75">
      <c r="C85" s="7"/>
      <c r="D85" s="7"/>
      <c r="E85" s="7"/>
      <c r="F85" s="8"/>
      <c r="G85" s="8"/>
      <c r="H85" s="8"/>
      <c r="I85" s="8"/>
      <c r="J85" s="8"/>
      <c r="K85" s="7"/>
      <c r="N85" s="7"/>
      <c r="O85" s="7"/>
      <c r="P85" s="7"/>
    </row>
    <row r="86" spans="3:16" ht="12.75">
      <c r="C86" s="7"/>
      <c r="D86" s="7"/>
      <c r="E86" s="7"/>
      <c r="F86" s="7"/>
      <c r="G86" s="7"/>
      <c r="H86" s="7"/>
      <c r="I86" s="7"/>
      <c r="J86" s="7"/>
      <c r="K86" s="7"/>
      <c r="N86" s="7"/>
      <c r="O86" s="7"/>
      <c r="P86" s="7"/>
    </row>
    <row r="87" spans="3:16" ht="12.75">
      <c r="C87" s="7"/>
      <c r="D87" s="7"/>
      <c r="E87" s="7"/>
      <c r="F87" s="7"/>
      <c r="G87" s="7"/>
      <c r="H87" s="7"/>
      <c r="I87" s="7"/>
      <c r="J87" s="7"/>
      <c r="K87" s="7"/>
      <c r="N87" s="7"/>
      <c r="O87" s="7"/>
      <c r="P87" s="7"/>
    </row>
    <row r="88" spans="3:16" ht="12.75">
      <c r="C88" s="7"/>
      <c r="D88" s="7"/>
      <c r="E88" s="7"/>
      <c r="F88" s="7"/>
      <c r="G88" s="7"/>
      <c r="H88" s="7"/>
      <c r="I88" s="7"/>
      <c r="J88" s="7"/>
      <c r="K88" s="7"/>
      <c r="N88" s="7"/>
      <c r="O88" s="7"/>
      <c r="P88" s="7"/>
    </row>
    <row r="89" spans="3:16" ht="12.75">
      <c r="C89" s="7"/>
      <c r="D89" s="7"/>
      <c r="E89" s="7"/>
      <c r="F89" s="7"/>
      <c r="G89" s="7"/>
      <c r="H89" s="7"/>
      <c r="I89" s="7"/>
      <c r="J89" s="7"/>
      <c r="K89" s="7"/>
      <c r="N89" s="7"/>
      <c r="O89" s="7"/>
      <c r="P89" s="7"/>
    </row>
    <row r="90" spans="3:16" ht="12.75">
      <c r="C90" s="7"/>
      <c r="D90" s="7"/>
      <c r="E90" s="7"/>
      <c r="F90" s="7"/>
      <c r="G90" s="7"/>
      <c r="H90" s="7"/>
      <c r="I90" s="7"/>
      <c r="J90" s="7"/>
      <c r="K90" s="7"/>
      <c r="N90" s="7"/>
      <c r="O90" s="7"/>
      <c r="P90" s="7"/>
    </row>
    <row r="91" spans="3:16" ht="12.75">
      <c r="C91" s="7"/>
      <c r="D91" s="7"/>
      <c r="E91" s="7"/>
      <c r="F91" s="7"/>
      <c r="G91" s="7"/>
      <c r="H91" s="7"/>
      <c r="I91" s="7"/>
      <c r="J91" s="7"/>
      <c r="K91" s="7"/>
      <c r="N91" s="7"/>
      <c r="O91" s="7"/>
      <c r="P91" s="7"/>
    </row>
    <row r="92" spans="3:16" ht="12.75">
      <c r="C92" s="7"/>
      <c r="D92" s="7"/>
      <c r="E92" s="7"/>
      <c r="F92" s="7"/>
      <c r="G92" s="7"/>
      <c r="H92" s="7"/>
      <c r="I92" s="7"/>
      <c r="J92" s="7"/>
      <c r="K92" s="7"/>
      <c r="N92" s="7"/>
      <c r="O92" s="7"/>
      <c r="P92" s="7"/>
    </row>
    <row r="93" spans="3:16" ht="12.75">
      <c r="C93" s="7"/>
      <c r="D93" s="7"/>
      <c r="E93" s="7"/>
      <c r="F93" s="7"/>
      <c r="G93" s="7"/>
      <c r="H93" s="7"/>
      <c r="I93" s="7"/>
      <c r="J93" s="7"/>
      <c r="K93" s="7"/>
      <c r="N93" s="7"/>
      <c r="O93" s="7"/>
      <c r="P93" s="7"/>
    </row>
    <row r="94" spans="3:16" ht="12.75">
      <c r="C94" s="7"/>
      <c r="D94" s="7"/>
      <c r="E94" s="7"/>
      <c r="F94" s="7"/>
      <c r="G94" s="7"/>
      <c r="H94" s="7"/>
      <c r="I94" s="7"/>
      <c r="J94" s="7"/>
      <c r="K94" s="7"/>
      <c r="N94" s="7"/>
      <c r="O94" s="7"/>
      <c r="P94" s="7"/>
    </row>
    <row r="95" spans="3:16" ht="12.75">
      <c r="C95" s="7"/>
      <c r="D95" s="7"/>
      <c r="E95" s="7"/>
      <c r="F95" s="7"/>
      <c r="G95" s="7"/>
      <c r="H95" s="7"/>
      <c r="I95" s="7"/>
      <c r="J95" s="7"/>
      <c r="K95" s="7"/>
      <c r="N95" s="7"/>
      <c r="O95" s="7"/>
      <c r="P95" s="7"/>
    </row>
    <row r="96" spans="3:16" ht="12.75">
      <c r="C96" s="7"/>
      <c r="D96" s="7"/>
      <c r="E96" s="7"/>
      <c r="F96" s="7"/>
      <c r="G96" s="7"/>
      <c r="H96" s="7"/>
      <c r="I96" s="7"/>
      <c r="J96" s="7"/>
      <c r="K96" s="7"/>
      <c r="N96" s="7"/>
      <c r="O96" s="7"/>
      <c r="P96" s="7"/>
    </row>
    <row r="97" spans="3:16" ht="12.75">
      <c r="C97" s="7"/>
      <c r="D97" s="7"/>
      <c r="E97" s="7"/>
      <c r="F97" s="7"/>
      <c r="G97" s="7"/>
      <c r="H97" s="7"/>
      <c r="I97" s="7"/>
      <c r="J97" s="7"/>
      <c r="K97" s="7"/>
      <c r="N97" s="7"/>
      <c r="O97" s="7"/>
      <c r="P97" s="7"/>
    </row>
    <row r="98" spans="3:16" ht="12.75">
      <c r="C98" s="7"/>
      <c r="D98" s="7"/>
      <c r="E98" s="7"/>
      <c r="F98" s="7"/>
      <c r="G98" s="7"/>
      <c r="H98" s="7"/>
      <c r="I98" s="7"/>
      <c r="J98" s="7"/>
      <c r="K98" s="7"/>
      <c r="N98" s="7"/>
      <c r="O98" s="7"/>
      <c r="P98" s="7"/>
    </row>
    <row r="99" spans="3:16" ht="12.75">
      <c r="C99" s="7"/>
      <c r="D99" s="7"/>
      <c r="E99" s="7"/>
      <c r="F99" s="7"/>
      <c r="G99" s="7"/>
      <c r="H99" s="7"/>
      <c r="I99" s="7"/>
      <c r="J99" s="7"/>
      <c r="K99" s="7"/>
      <c r="N99" s="7"/>
      <c r="O99" s="7"/>
      <c r="P99" s="7"/>
    </row>
    <row r="100" spans="3:16" ht="12.75">
      <c r="C100" s="7"/>
      <c r="D100" s="7"/>
      <c r="E100" s="7"/>
      <c r="F100" s="7"/>
      <c r="G100" s="7"/>
      <c r="H100" s="7"/>
      <c r="I100" s="7"/>
      <c r="J100" s="7"/>
      <c r="K100" s="7"/>
      <c r="N100" s="7"/>
      <c r="O100" s="7"/>
      <c r="P100" s="7"/>
    </row>
    <row r="101" spans="3:16" ht="12.75">
      <c r="C101" s="7"/>
      <c r="D101" s="7"/>
      <c r="E101" s="7"/>
      <c r="F101" s="7"/>
      <c r="G101" s="7"/>
      <c r="H101" s="7"/>
      <c r="I101" s="7"/>
      <c r="J101" s="7"/>
      <c r="K101" s="7"/>
      <c r="N101" s="7"/>
      <c r="O101" s="7"/>
      <c r="P101" s="7"/>
    </row>
    <row r="102" spans="3:16" ht="12.75">
      <c r="C102" s="7"/>
      <c r="D102" s="7"/>
      <c r="E102" s="7"/>
      <c r="F102" s="7"/>
      <c r="G102" s="7"/>
      <c r="H102" s="7"/>
      <c r="I102" s="7"/>
      <c r="J102" s="7"/>
      <c r="K102" s="7"/>
      <c r="N102" s="7"/>
      <c r="O102" s="7"/>
      <c r="P102" s="7"/>
    </row>
    <row r="103" spans="3:16" ht="12.75">
      <c r="C103" s="7"/>
      <c r="D103" s="7"/>
      <c r="E103" s="7"/>
      <c r="F103" s="7"/>
      <c r="G103" s="7"/>
      <c r="H103" s="7"/>
      <c r="I103" s="7"/>
      <c r="J103" s="7"/>
      <c r="K103" s="7"/>
      <c r="N103" s="7"/>
      <c r="O103" s="7"/>
      <c r="P103" s="7"/>
    </row>
    <row r="104" spans="3:16" ht="12.75">
      <c r="C104" s="7"/>
      <c r="D104" s="7"/>
      <c r="E104" s="7"/>
      <c r="F104" s="7"/>
      <c r="G104" s="7"/>
      <c r="H104" s="7"/>
      <c r="I104" s="7"/>
      <c r="J104" s="7"/>
      <c r="K104" s="7"/>
      <c r="N104" s="7"/>
      <c r="O104" s="7"/>
      <c r="P104" s="7"/>
    </row>
    <row r="105" spans="3:16" ht="12.75">
      <c r="C105" s="7"/>
      <c r="D105" s="7"/>
      <c r="E105" s="7"/>
      <c r="F105" s="7"/>
      <c r="G105" s="7"/>
      <c r="H105" s="7"/>
      <c r="I105" s="7"/>
      <c r="J105" s="7"/>
      <c r="K105" s="7"/>
      <c r="N105" s="7"/>
      <c r="O105" s="7"/>
      <c r="P105" s="7"/>
    </row>
    <row r="106" spans="3:16" ht="12.75">
      <c r="C106" s="7"/>
      <c r="D106" s="7"/>
      <c r="E106" s="7"/>
      <c r="F106" s="7"/>
      <c r="G106" s="7"/>
      <c r="H106" s="7"/>
      <c r="I106" s="7"/>
      <c r="J106" s="7"/>
      <c r="K106" s="7"/>
      <c r="N106" s="7"/>
      <c r="O106" s="7"/>
      <c r="P106" s="7"/>
    </row>
    <row r="107" spans="3:16" ht="12.75">
      <c r="C107" s="7"/>
      <c r="D107" s="7"/>
      <c r="E107" s="7"/>
      <c r="F107" s="7"/>
      <c r="G107" s="7"/>
      <c r="H107" s="7"/>
      <c r="I107" s="7"/>
      <c r="J107" s="7"/>
      <c r="K107" s="7"/>
      <c r="N107" s="7"/>
      <c r="O107" s="7"/>
      <c r="P107" s="7"/>
    </row>
    <row r="108" spans="3:16" ht="12.75">
      <c r="C108" s="7"/>
      <c r="D108" s="7"/>
      <c r="E108" s="7"/>
      <c r="F108" s="7"/>
      <c r="G108" s="7"/>
      <c r="H108" s="7"/>
      <c r="I108" s="7"/>
      <c r="J108" s="7"/>
      <c r="K108" s="7"/>
      <c r="N108" s="7"/>
      <c r="O108" s="7"/>
      <c r="P108" s="7"/>
    </row>
    <row r="109" spans="14:16" ht="12.75">
      <c r="N109" s="7"/>
      <c r="O109" s="7"/>
      <c r="P109" s="7"/>
    </row>
    <row r="110" spans="14:16" ht="12.75">
      <c r="N110" s="7"/>
      <c r="O110" s="7"/>
      <c r="P110" s="7"/>
    </row>
    <row r="111" spans="14:16" ht="12.75">
      <c r="N111" s="7"/>
      <c r="O111" s="7"/>
      <c r="P111" s="7"/>
    </row>
    <row r="112" spans="14:16" ht="12.75">
      <c r="N112" s="7"/>
      <c r="O112" s="7"/>
      <c r="P112" s="7"/>
    </row>
    <row r="113" spans="14:16" ht="12.75">
      <c r="N113" s="7"/>
      <c r="O113" s="7"/>
      <c r="P113" s="7"/>
    </row>
    <row r="114" spans="14:16" ht="12.75">
      <c r="N114" s="7"/>
      <c r="O114" s="7"/>
      <c r="P114" s="7"/>
    </row>
    <row r="115" spans="14:16" ht="12.75">
      <c r="N115" s="7"/>
      <c r="O115" s="7"/>
      <c r="P115" s="7"/>
    </row>
    <row r="116" spans="14:16" ht="12.75">
      <c r="N116" s="7"/>
      <c r="O116" s="7"/>
      <c r="P116" s="7"/>
    </row>
    <row r="117" spans="14:16" ht="12.75">
      <c r="N117" s="7"/>
      <c r="O117" s="7"/>
      <c r="P117" s="7"/>
    </row>
    <row r="118" spans="14:16" ht="12.75">
      <c r="N118" s="7"/>
      <c r="O118" s="7"/>
      <c r="P118" s="7"/>
    </row>
    <row r="119" spans="14:16" ht="12.75">
      <c r="N119" s="7"/>
      <c r="O119" s="7"/>
      <c r="P119" s="7"/>
    </row>
    <row r="120" spans="14:16" ht="12.75">
      <c r="N120" s="7"/>
      <c r="O120" s="7"/>
      <c r="P120" s="7"/>
    </row>
    <row r="121" spans="14:16" ht="12.75">
      <c r="N121" s="7"/>
      <c r="O121" s="7"/>
      <c r="P121" s="7"/>
    </row>
    <row r="122" spans="14:16" ht="12.75">
      <c r="N122" s="7"/>
      <c r="O122" s="7"/>
      <c r="P122" s="7"/>
    </row>
    <row r="123" spans="14:16" ht="12.75">
      <c r="N123" s="7"/>
      <c r="O123" s="7"/>
      <c r="P123" s="7"/>
    </row>
    <row r="124" spans="14:16" ht="12.75">
      <c r="N124" s="7"/>
      <c r="O124" s="7"/>
      <c r="P124" s="7"/>
    </row>
    <row r="125" spans="14:16" ht="12.75">
      <c r="N125" s="7"/>
      <c r="O125" s="7"/>
      <c r="P125" s="7"/>
    </row>
    <row r="126" spans="14:16" ht="12.75">
      <c r="N126" s="7"/>
      <c r="O126" s="7"/>
      <c r="P126" s="7"/>
    </row>
    <row r="127" spans="14:16" ht="12.75">
      <c r="N127" s="7"/>
      <c r="O127" s="7"/>
      <c r="P127" s="7"/>
    </row>
    <row r="128" spans="14:16" ht="12.75">
      <c r="N128" s="7"/>
      <c r="O128" s="7"/>
      <c r="P128" s="7"/>
    </row>
    <row r="129" spans="14:16" ht="12.75">
      <c r="N129" s="7"/>
      <c r="O129" s="7"/>
      <c r="P129" s="7"/>
    </row>
    <row r="130" spans="14:16" ht="12.75">
      <c r="N130" s="7"/>
      <c r="O130" s="7"/>
      <c r="P130" s="7"/>
    </row>
    <row r="131" spans="14:16" ht="12.75">
      <c r="N131" s="7"/>
      <c r="O131" s="7"/>
      <c r="P131" s="7"/>
    </row>
    <row r="132" spans="14:16" ht="12.75">
      <c r="N132" s="7"/>
      <c r="O132" s="7"/>
      <c r="P132" s="7"/>
    </row>
    <row r="133" spans="14:16" ht="12.75">
      <c r="N133" s="7"/>
      <c r="O133" s="7"/>
      <c r="P133" s="7"/>
    </row>
    <row r="134" spans="14:16" ht="12.75">
      <c r="N134" s="7"/>
      <c r="O134" s="7"/>
      <c r="P134" s="7"/>
    </row>
    <row r="135" spans="14:16" ht="12.75">
      <c r="N135" s="7"/>
      <c r="O135" s="7"/>
      <c r="P135" s="7"/>
    </row>
    <row r="136" spans="14:16" ht="12.75">
      <c r="N136" s="7"/>
      <c r="O136" s="7"/>
      <c r="P136" s="7"/>
    </row>
    <row r="137" spans="14:16" ht="12.75">
      <c r="N137" s="7"/>
      <c r="O137" s="7"/>
      <c r="P137" s="7"/>
    </row>
    <row r="138" spans="14:16" ht="12.75">
      <c r="N138" s="7"/>
      <c r="O138" s="7"/>
      <c r="P138" s="7"/>
    </row>
    <row r="139" spans="14:16" ht="12.75">
      <c r="N139" s="7"/>
      <c r="O139" s="7"/>
      <c r="P139" s="7"/>
    </row>
    <row r="140" spans="14:16" ht="12.75">
      <c r="N140" s="7"/>
      <c r="O140" s="7"/>
      <c r="P140" s="7"/>
    </row>
    <row r="141" spans="14:16" ht="12.75">
      <c r="N141" s="7"/>
      <c r="O141" s="7"/>
      <c r="P141" s="7"/>
    </row>
    <row r="142" spans="14:16" ht="12.75">
      <c r="N142" s="7"/>
      <c r="O142" s="7"/>
      <c r="P142" s="7"/>
    </row>
    <row r="143" spans="14:16" ht="12.75">
      <c r="N143" s="7"/>
      <c r="O143" s="7"/>
      <c r="P143" s="7"/>
    </row>
    <row r="144" spans="14:16" ht="12.75">
      <c r="N144" s="7"/>
      <c r="O144" s="7"/>
      <c r="P144" s="7"/>
    </row>
    <row r="145" spans="14:16" ht="12.75">
      <c r="N145" s="7"/>
      <c r="O145" s="7"/>
      <c r="P145" s="7"/>
    </row>
    <row r="146" spans="14:16" ht="12.75">
      <c r="N146" s="7"/>
      <c r="O146" s="7"/>
      <c r="P146" s="7"/>
    </row>
    <row r="147" spans="14:16" ht="12.75">
      <c r="N147" s="7"/>
      <c r="O147" s="7"/>
      <c r="P147" s="7"/>
    </row>
    <row r="148" spans="14:16" ht="12.75">
      <c r="N148" s="7"/>
      <c r="O148" s="7"/>
      <c r="P148" s="7"/>
    </row>
    <row r="149" spans="14:16" ht="12.75">
      <c r="N149" s="7"/>
      <c r="O149" s="7"/>
      <c r="P149" s="7"/>
    </row>
    <row r="150" spans="14:16" ht="12.75">
      <c r="N150" s="7"/>
      <c r="O150" s="7"/>
      <c r="P150" s="7"/>
    </row>
    <row r="151" spans="14:16" ht="12.75">
      <c r="N151" s="7"/>
      <c r="O151" s="7"/>
      <c r="P151" s="7"/>
    </row>
    <row r="152" spans="14:16" ht="12.75">
      <c r="N152" s="7"/>
      <c r="O152" s="7"/>
      <c r="P152" s="7"/>
    </row>
    <row r="153" spans="14:16" ht="12.75">
      <c r="N153" s="7"/>
      <c r="O153" s="7"/>
      <c r="P153" s="7"/>
    </row>
    <row r="154" spans="14:16" ht="12.75">
      <c r="N154" s="7"/>
      <c r="O154" s="7"/>
      <c r="P154" s="7"/>
    </row>
    <row r="155" spans="14:16" ht="12.75">
      <c r="N155" s="7"/>
      <c r="O155" s="7"/>
      <c r="P155" s="7"/>
    </row>
    <row r="156" spans="14:16" ht="12.75">
      <c r="N156" s="7"/>
      <c r="O156" s="7"/>
      <c r="P156" s="7"/>
    </row>
    <row r="157" spans="14:16" ht="12.75">
      <c r="N157" s="7"/>
      <c r="O157" s="7"/>
      <c r="P157" s="7"/>
    </row>
    <row r="158" spans="14:16" ht="12.75">
      <c r="N158" s="7"/>
      <c r="O158" s="7"/>
      <c r="P158" s="7"/>
    </row>
    <row r="159" spans="14:16" ht="12.75">
      <c r="N159" s="7"/>
      <c r="O159" s="7"/>
      <c r="P159" s="7"/>
    </row>
    <row r="160" spans="14:16" ht="12.75">
      <c r="N160" s="7"/>
      <c r="O160" s="7"/>
      <c r="P160" s="7"/>
    </row>
    <row r="161" spans="14:16" ht="12.75">
      <c r="N161" s="7"/>
      <c r="O161" s="7"/>
      <c r="P161" s="7"/>
    </row>
    <row r="162" spans="14:16" ht="12.75">
      <c r="N162" s="7"/>
      <c r="O162" s="7"/>
      <c r="P162" s="7"/>
    </row>
    <row r="163" spans="14:16" ht="12.75">
      <c r="N163" s="7"/>
      <c r="O163" s="7"/>
      <c r="P163" s="7"/>
    </row>
    <row r="164" spans="14:16" ht="12.75">
      <c r="N164" s="7"/>
      <c r="O164" s="7"/>
      <c r="P164" s="7"/>
    </row>
    <row r="165" spans="14:16" ht="12.75">
      <c r="N165" s="7"/>
      <c r="O165" s="7"/>
      <c r="P165" s="7"/>
    </row>
    <row r="166" spans="14:16" ht="12.75">
      <c r="N166" s="7"/>
      <c r="O166" s="7"/>
      <c r="P166" s="7"/>
    </row>
    <row r="167" spans="14:16" ht="12.75">
      <c r="N167" s="7"/>
      <c r="O167" s="7"/>
      <c r="P167" s="7"/>
    </row>
    <row r="168" spans="14:16" ht="12.75">
      <c r="N168" s="7"/>
      <c r="O168" s="7"/>
      <c r="P168" s="7"/>
    </row>
    <row r="169" spans="14:16" ht="12.75">
      <c r="N169" s="7"/>
      <c r="O169" s="7"/>
      <c r="P169" s="7"/>
    </row>
    <row r="170" spans="14:16" ht="12.75">
      <c r="N170" s="7"/>
      <c r="O170" s="7"/>
      <c r="P170" s="7"/>
    </row>
    <row r="171" spans="14:16" ht="12.75">
      <c r="N171" s="7"/>
      <c r="O171" s="7"/>
      <c r="P171" s="7"/>
    </row>
    <row r="172" spans="14:16" ht="12.75">
      <c r="N172" s="7"/>
      <c r="O172" s="7"/>
      <c r="P172" s="7"/>
    </row>
    <row r="173" spans="14:16" ht="12.75">
      <c r="N173" s="7"/>
      <c r="O173" s="7"/>
      <c r="P173" s="7"/>
    </row>
    <row r="174" spans="14:16" ht="12.75">
      <c r="N174" s="7"/>
      <c r="O174" s="7"/>
      <c r="P174" s="7"/>
    </row>
    <row r="175" spans="14:16" ht="12.75">
      <c r="N175" s="7"/>
      <c r="O175" s="7"/>
      <c r="P175" s="7"/>
    </row>
    <row r="176" spans="14:16" ht="12.75">
      <c r="N176" s="7"/>
      <c r="O176" s="7"/>
      <c r="P176" s="7"/>
    </row>
    <row r="177" spans="14:16" ht="12.75">
      <c r="N177" s="7"/>
      <c r="O177" s="7"/>
      <c r="P177" s="7"/>
    </row>
    <row r="178" spans="14:16" ht="12.75">
      <c r="N178" s="7"/>
      <c r="O178" s="7"/>
      <c r="P178" s="7"/>
    </row>
    <row r="179" spans="14:16" ht="12.75">
      <c r="N179" s="7"/>
      <c r="O179" s="7"/>
      <c r="P179" s="7"/>
    </row>
    <row r="180" spans="14:16" ht="12.75">
      <c r="N180" s="7"/>
      <c r="O180" s="7"/>
      <c r="P180" s="7"/>
    </row>
    <row r="181" spans="14:16" ht="12.75">
      <c r="N181" s="7"/>
      <c r="O181" s="7"/>
      <c r="P181" s="7"/>
    </row>
    <row r="182" spans="14:16" ht="12.75">
      <c r="N182" s="7"/>
      <c r="O182" s="7"/>
      <c r="P182" s="7"/>
    </row>
    <row r="183" spans="14:16" ht="12.75">
      <c r="N183" s="7"/>
      <c r="O183" s="7"/>
      <c r="P183" s="7"/>
    </row>
    <row r="184" spans="14:16" ht="12.75">
      <c r="N184" s="7"/>
      <c r="O184" s="7"/>
      <c r="P184" s="7"/>
    </row>
    <row r="185" spans="14:16" ht="12.75">
      <c r="N185" s="7"/>
      <c r="O185" s="7"/>
      <c r="P185" s="7"/>
    </row>
    <row r="186" spans="14:16" ht="12.75">
      <c r="N186" s="7"/>
      <c r="O186" s="7"/>
      <c r="P186" s="7"/>
    </row>
    <row r="187" spans="14:16" ht="12.75">
      <c r="N187" s="7"/>
      <c r="O187" s="7"/>
      <c r="P187" s="7"/>
    </row>
    <row r="188" spans="14:16" ht="12.75">
      <c r="N188" s="7"/>
      <c r="O188" s="7"/>
      <c r="P188" s="7"/>
    </row>
    <row r="189" spans="14:16" ht="12.75">
      <c r="N189" s="7"/>
      <c r="O189" s="7"/>
      <c r="P189" s="7"/>
    </row>
    <row r="190" spans="14:16" ht="12.75">
      <c r="N190" s="7"/>
      <c r="O190" s="7"/>
      <c r="P190" s="7"/>
    </row>
    <row r="191" spans="14:16" ht="12.75">
      <c r="N191" s="7"/>
      <c r="O191" s="7"/>
      <c r="P191" s="7"/>
    </row>
    <row r="192" spans="14:16" ht="12.75">
      <c r="N192" s="7"/>
      <c r="O192" s="7"/>
      <c r="P192" s="7"/>
    </row>
    <row r="193" spans="14:16" ht="12.75">
      <c r="N193" s="7"/>
      <c r="O193" s="7"/>
      <c r="P193" s="7"/>
    </row>
    <row r="194" spans="14:16" ht="12.75">
      <c r="N194" s="7"/>
      <c r="O194" s="7"/>
      <c r="P194" s="7"/>
    </row>
    <row r="195" spans="14:16" ht="12.75">
      <c r="N195" s="7"/>
      <c r="O195" s="7"/>
      <c r="P195" s="7"/>
    </row>
    <row r="196" spans="14:16" ht="12.75">
      <c r="N196" s="7"/>
      <c r="O196" s="7"/>
      <c r="P196" s="7"/>
    </row>
    <row r="197" spans="14:16" ht="12.75">
      <c r="N197" s="7"/>
      <c r="O197" s="7"/>
      <c r="P197" s="7"/>
    </row>
    <row r="198" spans="14:16" ht="12.75">
      <c r="N198" s="7"/>
      <c r="O198" s="7"/>
      <c r="P198" s="7"/>
    </row>
    <row r="199" spans="14:16" ht="12.75">
      <c r="N199" s="7"/>
      <c r="O199" s="7"/>
      <c r="P199" s="7"/>
    </row>
    <row r="200" spans="14:16" ht="12.75">
      <c r="N200" s="7"/>
      <c r="O200" s="7"/>
      <c r="P200" s="7"/>
    </row>
    <row r="201" spans="14:16" ht="12.75">
      <c r="N201" s="7"/>
      <c r="O201" s="7"/>
      <c r="P201" s="7"/>
    </row>
    <row r="202" spans="14:16" ht="12.75">
      <c r="N202" s="7"/>
      <c r="O202" s="7"/>
      <c r="P202" s="7"/>
    </row>
    <row r="203" spans="14:16" ht="12.75">
      <c r="N203" s="7"/>
      <c r="O203" s="7"/>
      <c r="P203" s="7"/>
    </row>
    <row r="204" spans="14:16" ht="12.75">
      <c r="N204" s="7"/>
      <c r="O204" s="7"/>
      <c r="P204" s="7"/>
    </row>
    <row r="205" spans="14:16" ht="12.75">
      <c r="N205" s="7"/>
      <c r="O205" s="7"/>
      <c r="P205" s="7"/>
    </row>
    <row r="206" spans="14:16" ht="12.75">
      <c r="N206" s="7"/>
      <c r="O206" s="7"/>
      <c r="P206" s="7"/>
    </row>
    <row r="207" spans="14:16" ht="12.75">
      <c r="N207" s="7"/>
      <c r="O207" s="7"/>
      <c r="P207" s="7"/>
    </row>
    <row r="208" spans="14:16" ht="12.75">
      <c r="N208" s="7"/>
      <c r="O208" s="7"/>
      <c r="P208" s="7"/>
    </row>
    <row r="209" spans="14:16" ht="12.75">
      <c r="N209" s="7"/>
      <c r="O209" s="7"/>
      <c r="P209" s="7"/>
    </row>
    <row r="210" spans="14:16" ht="12.75">
      <c r="N210" s="7"/>
      <c r="O210" s="7"/>
      <c r="P210" s="7"/>
    </row>
    <row r="211" spans="14:16" ht="12.75">
      <c r="N211" s="7"/>
      <c r="O211" s="7"/>
      <c r="P211" s="7"/>
    </row>
    <row r="212" spans="14:16" ht="12.75">
      <c r="N212" s="7"/>
      <c r="O212" s="7"/>
      <c r="P212" s="7"/>
    </row>
    <row r="213" spans="14:16" ht="12.75">
      <c r="N213" s="7"/>
      <c r="O213" s="7"/>
      <c r="P213" s="7"/>
    </row>
    <row r="214" spans="14:16" ht="12.75">
      <c r="N214" s="7"/>
      <c r="O214" s="7"/>
      <c r="P214" s="7"/>
    </row>
    <row r="215" spans="14:16" ht="12.75">
      <c r="N215" s="7"/>
      <c r="O215" s="7"/>
      <c r="P215" s="7"/>
    </row>
    <row r="216" spans="14:16" ht="12.75">
      <c r="N216" s="7"/>
      <c r="O216" s="7"/>
      <c r="P216" s="7"/>
    </row>
    <row r="217" spans="14:16" ht="12.75">
      <c r="N217" s="7"/>
      <c r="O217" s="7"/>
      <c r="P217" s="7"/>
    </row>
    <row r="218" spans="14:16" ht="12.75">
      <c r="N218" s="7"/>
      <c r="O218" s="7"/>
      <c r="P218" s="7"/>
    </row>
    <row r="219" spans="14:16" ht="12.75">
      <c r="N219" s="7"/>
      <c r="O219" s="7"/>
      <c r="P219" s="7"/>
    </row>
    <row r="220" spans="14:16" ht="12.75">
      <c r="N220" s="7"/>
      <c r="O220" s="7"/>
      <c r="P220" s="7"/>
    </row>
    <row r="221" spans="14:16" ht="12.75">
      <c r="N221" s="7"/>
      <c r="O221" s="7"/>
      <c r="P221" s="7"/>
    </row>
    <row r="222" spans="14:16" ht="12.75">
      <c r="N222" s="7"/>
      <c r="O222" s="7"/>
      <c r="P222" s="7"/>
    </row>
    <row r="223" spans="14:16" ht="12.75">
      <c r="N223" s="7"/>
      <c r="O223" s="7"/>
      <c r="P223" s="7"/>
    </row>
    <row r="224" spans="14:16" ht="12.75">
      <c r="N224" s="7"/>
      <c r="O224" s="7"/>
      <c r="P224" s="7"/>
    </row>
    <row r="225" spans="14:16" ht="12.75">
      <c r="N225" s="7"/>
      <c r="O225" s="7"/>
      <c r="P225" s="7"/>
    </row>
    <row r="226" spans="14:16" ht="12.75">
      <c r="N226" s="7"/>
      <c r="O226" s="7"/>
      <c r="P226" s="7"/>
    </row>
    <row r="227" spans="14:16" ht="12.75">
      <c r="N227" s="7"/>
      <c r="O227" s="7"/>
      <c r="P227" s="7"/>
    </row>
    <row r="228" spans="14:16" ht="12.75">
      <c r="N228" s="7"/>
      <c r="O228" s="7"/>
      <c r="P228" s="7"/>
    </row>
    <row r="229" spans="14:16" ht="12.75">
      <c r="N229" s="7"/>
      <c r="O229" s="7"/>
      <c r="P229" s="7"/>
    </row>
    <row r="230" spans="14:16" ht="12.75">
      <c r="N230" s="7"/>
      <c r="O230" s="7"/>
      <c r="P230" s="7"/>
    </row>
    <row r="231" spans="14:16" ht="12.75">
      <c r="N231" s="7"/>
      <c r="O231" s="7"/>
      <c r="P231" s="7"/>
    </row>
    <row r="232" spans="14:16" ht="12.75">
      <c r="N232" s="7"/>
      <c r="O232" s="7"/>
      <c r="P232" s="7"/>
    </row>
    <row r="233" spans="14:16" ht="12.75">
      <c r="N233" s="7"/>
      <c r="O233" s="7"/>
      <c r="P233" s="7"/>
    </row>
    <row r="234" spans="14:16" ht="12.75">
      <c r="N234" s="7"/>
      <c r="O234" s="7"/>
      <c r="P234" s="7"/>
    </row>
    <row r="235" spans="14:16" ht="12.75">
      <c r="N235" s="7"/>
      <c r="O235" s="7"/>
      <c r="P235" s="7"/>
    </row>
    <row r="236" spans="14:16" ht="12.75">
      <c r="N236" s="7"/>
      <c r="O236" s="7"/>
      <c r="P236" s="7"/>
    </row>
    <row r="237" spans="14:16" ht="12.75">
      <c r="N237" s="7"/>
      <c r="O237" s="7"/>
      <c r="P237" s="7"/>
    </row>
    <row r="238" spans="14:16" ht="12.75">
      <c r="N238" s="7"/>
      <c r="O238" s="7"/>
      <c r="P238" s="7"/>
    </row>
    <row r="239" spans="14:16" ht="12.75">
      <c r="N239" s="7"/>
      <c r="O239" s="7"/>
      <c r="P239" s="7"/>
    </row>
    <row r="240" spans="14:16" ht="12.75">
      <c r="N240" s="7"/>
      <c r="O240" s="7"/>
      <c r="P240" s="7"/>
    </row>
    <row r="241" spans="14:16" ht="12.75">
      <c r="N241" s="7"/>
      <c r="O241" s="7"/>
      <c r="P241" s="7"/>
    </row>
    <row r="242" spans="14:16" ht="12.75">
      <c r="N242" s="7"/>
      <c r="O242" s="7"/>
      <c r="P242" s="7"/>
    </row>
    <row r="243" spans="14:16" ht="12.75">
      <c r="N243" s="7"/>
      <c r="O243" s="7"/>
      <c r="P243" s="7"/>
    </row>
    <row r="244" spans="14:16" ht="12.75">
      <c r="N244" s="7"/>
      <c r="O244" s="7"/>
      <c r="P244" s="7"/>
    </row>
    <row r="245" spans="14:16" ht="12.75">
      <c r="N245" s="7"/>
      <c r="O245" s="7"/>
      <c r="P245" s="7"/>
    </row>
    <row r="246" spans="14:16" ht="12.75">
      <c r="N246" s="7"/>
      <c r="O246" s="7"/>
      <c r="P246" s="7"/>
    </row>
    <row r="247" spans="14:16" ht="12.75">
      <c r="N247" s="7"/>
      <c r="O247" s="7"/>
      <c r="P247" s="7"/>
    </row>
    <row r="248" spans="14:16" ht="12.75">
      <c r="N248" s="7"/>
      <c r="O248" s="7"/>
      <c r="P248" s="7"/>
    </row>
    <row r="249" spans="14:16" ht="12.75">
      <c r="N249" s="7"/>
      <c r="O249" s="7"/>
      <c r="P249" s="7"/>
    </row>
    <row r="250" spans="14:16" ht="12.75">
      <c r="N250" s="7"/>
      <c r="O250" s="7"/>
      <c r="P250" s="7"/>
    </row>
    <row r="251" spans="14:16" ht="12.75">
      <c r="N251" s="7"/>
      <c r="O251" s="7"/>
      <c r="P251" s="7"/>
    </row>
    <row r="252" spans="14:16" ht="12.75">
      <c r="N252" s="7"/>
      <c r="O252" s="7"/>
      <c r="P252" s="7"/>
    </row>
    <row r="253" spans="14:16" ht="12.75">
      <c r="N253" s="7"/>
      <c r="O253" s="7"/>
      <c r="P253" s="7"/>
    </row>
    <row r="254" spans="14:16" ht="12.75">
      <c r="N254" s="7"/>
      <c r="O254" s="7"/>
      <c r="P254" s="7"/>
    </row>
    <row r="255" spans="14:16" ht="12.75">
      <c r="N255" s="7"/>
      <c r="O255" s="7"/>
      <c r="P255" s="7"/>
    </row>
    <row r="256" spans="14:16" ht="12.75">
      <c r="N256" s="7"/>
      <c r="O256" s="7"/>
      <c r="P256" s="7"/>
    </row>
    <row r="257" spans="14:16" ht="12.75">
      <c r="N257" s="7"/>
      <c r="O257" s="7"/>
      <c r="P257" s="7"/>
    </row>
    <row r="258" spans="14:16" ht="12.75">
      <c r="N258" s="7"/>
      <c r="O258" s="7"/>
      <c r="P258" s="7"/>
    </row>
    <row r="259" spans="14:16" ht="12.75">
      <c r="N259" s="7"/>
      <c r="O259" s="7"/>
      <c r="P259" s="7"/>
    </row>
    <row r="260" spans="14:16" ht="12.75">
      <c r="N260" s="7"/>
      <c r="O260" s="7"/>
      <c r="P260" s="7"/>
    </row>
    <row r="261" spans="14:16" ht="12.75">
      <c r="N261" s="7"/>
      <c r="O261" s="7"/>
      <c r="P261" s="7"/>
    </row>
    <row r="262" spans="14:16" ht="12.75">
      <c r="N262" s="7"/>
      <c r="O262" s="7"/>
      <c r="P262" s="7"/>
    </row>
    <row r="263" spans="14:16" ht="12.75">
      <c r="N263" s="7"/>
      <c r="O263" s="7"/>
      <c r="P263" s="7"/>
    </row>
    <row r="264" spans="14:16" ht="12.75">
      <c r="N264" s="7"/>
      <c r="O264" s="7"/>
      <c r="P264" s="7"/>
    </row>
    <row r="265" spans="14:16" ht="12.75">
      <c r="N265" s="7"/>
      <c r="O265" s="7"/>
      <c r="P265" s="7"/>
    </row>
    <row r="266" spans="14:16" ht="12.75">
      <c r="N266" s="7"/>
      <c r="O266" s="7"/>
      <c r="P266" s="7"/>
    </row>
    <row r="267" spans="14:16" ht="12.75">
      <c r="N267" s="7"/>
      <c r="O267" s="7"/>
      <c r="P267" s="7"/>
    </row>
    <row r="268" spans="14:16" ht="12.75">
      <c r="N268" s="7"/>
      <c r="O268" s="7"/>
      <c r="P268" s="7"/>
    </row>
    <row r="269" spans="14:16" ht="12.75">
      <c r="N269" s="7"/>
      <c r="O269" s="7"/>
      <c r="P269" s="7"/>
    </row>
    <row r="270" spans="14:16" ht="12.75">
      <c r="N270" s="7"/>
      <c r="O270" s="7"/>
      <c r="P270" s="7"/>
    </row>
    <row r="271" spans="14:16" ht="12.75">
      <c r="N271" s="7"/>
      <c r="O271" s="7"/>
      <c r="P271" s="7"/>
    </row>
    <row r="272" spans="14:16" ht="12.75">
      <c r="N272" s="7"/>
      <c r="O272" s="7"/>
      <c r="P272" s="7"/>
    </row>
    <row r="273" spans="14:16" ht="12.75">
      <c r="N273" s="7"/>
      <c r="O273" s="7"/>
      <c r="P273" s="7"/>
    </row>
    <row r="274" spans="14:16" ht="12.75">
      <c r="N274" s="7"/>
      <c r="O274" s="7"/>
      <c r="P274" s="7"/>
    </row>
    <row r="275" spans="14:16" ht="12.75">
      <c r="N275" s="7"/>
      <c r="O275" s="7"/>
      <c r="P275" s="7"/>
    </row>
    <row r="276" spans="14:16" ht="12.75">
      <c r="N276" s="7"/>
      <c r="O276" s="7"/>
      <c r="P276" s="7"/>
    </row>
    <row r="277" spans="14:16" ht="12.75">
      <c r="N277" s="7"/>
      <c r="O277" s="7"/>
      <c r="P277" s="7"/>
    </row>
    <row r="278" spans="14:16" ht="12.75">
      <c r="N278" s="7"/>
      <c r="O278" s="7"/>
      <c r="P278" s="7"/>
    </row>
    <row r="279" spans="14:16" ht="12.75">
      <c r="N279" s="7"/>
      <c r="O279" s="7"/>
      <c r="P279" s="7"/>
    </row>
    <row r="280" spans="14:16" ht="12.75">
      <c r="N280" s="7"/>
      <c r="O280" s="7"/>
      <c r="P280" s="7"/>
    </row>
    <row r="281" spans="14:16" ht="12.75">
      <c r="N281" s="7"/>
      <c r="O281" s="7"/>
      <c r="P281" s="7"/>
    </row>
    <row r="282" spans="14:16" ht="12.75">
      <c r="N282" s="7"/>
      <c r="O282" s="7"/>
      <c r="P282" s="7"/>
    </row>
    <row r="283" spans="14:16" ht="12.75">
      <c r="N283" s="7"/>
      <c r="O283" s="7"/>
      <c r="P283" s="7"/>
    </row>
    <row r="284" spans="14:16" ht="12.75">
      <c r="N284" s="7"/>
      <c r="O284" s="7"/>
      <c r="P284" s="7"/>
    </row>
    <row r="285" spans="14:16" ht="12.75">
      <c r="N285" s="7"/>
      <c r="O285" s="7"/>
      <c r="P285" s="7"/>
    </row>
    <row r="286" spans="14:16" ht="12.75">
      <c r="N286" s="7"/>
      <c r="O286" s="7"/>
      <c r="P286" s="7"/>
    </row>
    <row r="287" spans="14:16" ht="12.75">
      <c r="N287" s="7"/>
      <c r="O287" s="7"/>
      <c r="P287" s="7"/>
    </row>
    <row r="288" spans="14:16" ht="12.75">
      <c r="N288" s="7"/>
      <c r="O288" s="7"/>
      <c r="P288" s="7"/>
    </row>
    <row r="289" spans="14:16" ht="12.75">
      <c r="N289" s="7"/>
      <c r="O289" s="7"/>
      <c r="P289" s="7"/>
    </row>
    <row r="290" spans="14:16" ht="12.75">
      <c r="N290" s="7"/>
      <c r="O290" s="7"/>
      <c r="P290" s="7"/>
    </row>
    <row r="291" spans="14:16" ht="12.75">
      <c r="N291" s="7"/>
      <c r="O291" s="7"/>
      <c r="P291" s="7"/>
    </row>
    <row r="292" spans="14:16" ht="12.75">
      <c r="N292" s="7"/>
      <c r="O292" s="7"/>
      <c r="P292" s="7"/>
    </row>
    <row r="293" spans="14:16" ht="12.75">
      <c r="N293" s="7"/>
      <c r="O293" s="7"/>
      <c r="P293" s="7"/>
    </row>
    <row r="294" spans="14:16" ht="12.75">
      <c r="N294" s="7"/>
      <c r="O294" s="7"/>
      <c r="P294" s="7"/>
    </row>
    <row r="295" spans="14:16" ht="12.75">
      <c r="N295" s="7"/>
      <c r="O295" s="7"/>
      <c r="P295" s="7"/>
    </row>
    <row r="296" spans="14:16" ht="12.75">
      <c r="N296" s="7"/>
      <c r="O296" s="7"/>
      <c r="P296" s="7"/>
    </row>
    <row r="297" spans="14:16" ht="12.75">
      <c r="N297" s="7"/>
      <c r="O297" s="7"/>
      <c r="P297" s="7"/>
    </row>
    <row r="298" spans="14:16" ht="12.75">
      <c r="N298" s="7"/>
      <c r="O298" s="7"/>
      <c r="P298" s="7"/>
    </row>
    <row r="299" spans="14:16" ht="12.75">
      <c r="N299" s="7"/>
      <c r="O299" s="7"/>
      <c r="P299" s="7"/>
    </row>
    <row r="300" spans="14:16" ht="12.75">
      <c r="N300" s="7"/>
      <c r="O300" s="7"/>
      <c r="P300" s="7"/>
    </row>
    <row r="301" spans="14:16" ht="12.75">
      <c r="N301" s="7"/>
      <c r="O301" s="7"/>
      <c r="P301" s="7"/>
    </row>
    <row r="302" spans="14:16" ht="12.75">
      <c r="N302" s="7"/>
      <c r="O302" s="7"/>
      <c r="P302" s="7"/>
    </row>
    <row r="303" spans="14:16" ht="12.75">
      <c r="N303" s="7"/>
      <c r="O303" s="7"/>
      <c r="P303" s="7"/>
    </row>
    <row r="304" spans="14:16" ht="12.75">
      <c r="N304" s="7"/>
      <c r="O304" s="7"/>
      <c r="P304" s="7"/>
    </row>
    <row r="305" spans="14:16" ht="12.75">
      <c r="N305" s="7"/>
      <c r="O305" s="7"/>
      <c r="P305" s="7"/>
    </row>
    <row r="306" spans="14:16" ht="12.75">
      <c r="N306" s="7"/>
      <c r="O306" s="7"/>
      <c r="P306" s="7"/>
    </row>
    <row r="307" spans="14:16" ht="12.75">
      <c r="N307" s="7"/>
      <c r="O307" s="7"/>
      <c r="P307" s="7"/>
    </row>
    <row r="308" spans="14:16" ht="12.75">
      <c r="N308" s="7"/>
      <c r="O308" s="7"/>
      <c r="P308" s="7"/>
    </row>
    <row r="309" spans="14:16" ht="12.75">
      <c r="N309" s="7"/>
      <c r="O309" s="7"/>
      <c r="P309" s="7"/>
    </row>
    <row r="310" spans="14:16" ht="12.75">
      <c r="N310" s="7"/>
      <c r="O310" s="7"/>
      <c r="P310" s="7"/>
    </row>
    <row r="311" spans="14:16" ht="12.75">
      <c r="N311" s="7"/>
      <c r="O311" s="7"/>
      <c r="P311" s="7"/>
    </row>
    <row r="312" spans="14:16" ht="12.75">
      <c r="N312" s="7"/>
      <c r="O312" s="7"/>
      <c r="P312" s="7"/>
    </row>
    <row r="313" spans="14:16" ht="12.75">
      <c r="N313" s="7"/>
      <c r="O313" s="7"/>
      <c r="P313" s="7"/>
    </row>
    <row r="314" spans="14:16" ht="12.75">
      <c r="N314" s="7"/>
      <c r="O314" s="7"/>
      <c r="P314" s="7"/>
    </row>
    <row r="315" spans="14:16" ht="12.75">
      <c r="N315" s="7"/>
      <c r="O315" s="7"/>
      <c r="P315" s="7"/>
    </row>
    <row r="316" spans="14:16" ht="12.75">
      <c r="N316" s="7"/>
      <c r="O316" s="7"/>
      <c r="P316" s="7"/>
    </row>
    <row r="317" spans="14:16" ht="12.75">
      <c r="N317" s="7"/>
      <c r="O317" s="7"/>
      <c r="P317" s="7"/>
    </row>
    <row r="318" spans="14:16" ht="12.75">
      <c r="N318" s="7"/>
      <c r="O318" s="7"/>
      <c r="P318" s="7"/>
    </row>
    <row r="319" spans="14:16" ht="12.75">
      <c r="N319" s="7"/>
      <c r="O319" s="7"/>
      <c r="P319" s="7"/>
    </row>
    <row r="320" spans="14:16" ht="12.75">
      <c r="N320" s="7"/>
      <c r="O320" s="7"/>
      <c r="P320" s="7"/>
    </row>
    <row r="321" spans="14:16" ht="12.75">
      <c r="N321" s="7"/>
      <c r="O321" s="7"/>
      <c r="P321" s="7"/>
    </row>
    <row r="322" spans="14:16" ht="12.75">
      <c r="N322" s="7"/>
      <c r="O322" s="7"/>
      <c r="P322" s="7"/>
    </row>
    <row r="323" spans="14:16" ht="12.75">
      <c r="N323" s="7"/>
      <c r="O323" s="7"/>
      <c r="P323" s="7"/>
    </row>
    <row r="324" spans="14:16" ht="12.75">
      <c r="N324" s="7"/>
      <c r="O324" s="7"/>
      <c r="P324" s="7"/>
    </row>
    <row r="325" spans="14:16" ht="12.75">
      <c r="N325" s="7"/>
      <c r="O325" s="7"/>
      <c r="P325" s="7"/>
    </row>
    <row r="326" spans="14:16" ht="12.75">
      <c r="N326" s="7"/>
      <c r="O326" s="7"/>
      <c r="P326" s="7"/>
    </row>
    <row r="327" spans="14:16" ht="12.75">
      <c r="N327" s="7"/>
      <c r="O327" s="7"/>
      <c r="P327" s="7"/>
    </row>
    <row r="328" spans="14:16" ht="12.75">
      <c r="N328" s="7"/>
      <c r="O328" s="7"/>
      <c r="P328" s="7"/>
    </row>
    <row r="329" spans="14:16" ht="12.75">
      <c r="N329" s="7"/>
      <c r="O329" s="7"/>
      <c r="P329" s="7"/>
    </row>
    <row r="330" spans="14:16" ht="12.75">
      <c r="N330" s="7"/>
      <c r="O330" s="7"/>
      <c r="P330" s="7"/>
    </row>
    <row r="331" spans="14:16" ht="12.75">
      <c r="N331" s="7"/>
      <c r="O331" s="7"/>
      <c r="P331" s="7"/>
    </row>
    <row r="332" spans="14:16" ht="12.75">
      <c r="N332" s="7"/>
      <c r="O332" s="7"/>
      <c r="P332" s="7"/>
    </row>
    <row r="333" spans="14:16" ht="12.75">
      <c r="N333" s="7"/>
      <c r="O333" s="7"/>
      <c r="P333" s="7"/>
    </row>
    <row r="334" spans="14:16" ht="12.75">
      <c r="N334" s="7"/>
      <c r="O334" s="7"/>
      <c r="P334" s="7"/>
    </row>
    <row r="335" spans="14:16" ht="12.75">
      <c r="N335" s="7"/>
      <c r="O335" s="7"/>
      <c r="P335" s="7"/>
    </row>
    <row r="336" spans="14:16" ht="12.75">
      <c r="N336" s="7"/>
      <c r="O336" s="7"/>
      <c r="P336" s="7"/>
    </row>
  </sheetData>
  <mergeCells count="5">
    <mergeCell ref="B77:C77"/>
    <mergeCell ref="I4:J4"/>
    <mergeCell ref="B8:J8"/>
    <mergeCell ref="B9:J9"/>
    <mergeCell ref="B6:J6"/>
  </mergeCells>
  <hyperlinks>
    <hyperlink ref="I4" location="Índice!B6" display="Volver"/>
    <hyperlink ref="I4:J4" location="Índice!B6" display="Volver al índice"/>
  </hyperlinks>
  <printOptions horizontalCentered="1" verticalCentered="1"/>
  <pageMargins left="0.75" right="0.75" top="1" bottom="1" header="0.5" footer="0.5"/>
  <pageSetup fitToHeight="1" fitToWidth="1" horizontalDpi="600" verticalDpi="600" orientation="portrait" scale="67"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sheetPr codeName="Sheet26"/>
  <dimension ref="B2:M60"/>
  <sheetViews>
    <sheetView showGridLines="0" view="pageBreakPreview" zoomScale="80" zoomScaleNormal="60" zoomScaleSheetLayoutView="80" workbookViewId="0" topLeftCell="A1">
      <selection activeCell="A1" sqref="A1"/>
    </sheetView>
  </sheetViews>
  <sheetFormatPr defaultColWidth="9.140625" defaultRowHeight="12.75"/>
  <cols>
    <col min="1" max="1" width="6.421875" style="1" customWidth="1"/>
    <col min="2" max="2" width="8.8515625" style="1" customWidth="1"/>
    <col min="3" max="3" width="7.421875" style="1" customWidth="1"/>
    <col min="4" max="4" width="3.28125" style="1" customWidth="1"/>
    <col min="5" max="5" width="12.140625" style="1" customWidth="1"/>
    <col min="6" max="6" width="11.140625" style="1" bestFit="1" customWidth="1"/>
    <col min="7" max="7" width="12.8515625" style="1" bestFit="1" customWidth="1"/>
    <col min="8" max="8" width="11.00390625" style="1" customWidth="1"/>
    <col min="9" max="9" width="3.00390625" style="1" customWidth="1"/>
    <col min="10" max="10" width="9.421875" style="1" bestFit="1" customWidth="1"/>
    <col min="11" max="11" width="12.421875" style="1" bestFit="1" customWidth="1"/>
    <col min="12" max="12" width="11.00390625" style="1" customWidth="1"/>
    <col min="13" max="13" width="13.28125" style="1" customWidth="1"/>
    <col min="14" max="14" width="5.7109375" style="1" customWidth="1"/>
    <col min="15" max="16384" width="11.421875" style="1" customWidth="1"/>
  </cols>
  <sheetData>
    <row r="2" spans="2:13" ht="12.75">
      <c r="B2"/>
      <c r="D2" s="100"/>
      <c r="E2" s="100"/>
      <c r="F2" s="100"/>
      <c r="G2" s="100"/>
      <c r="H2" s="100"/>
      <c r="I2" s="100"/>
      <c r="M2" s="100" t="s">
        <v>195</v>
      </c>
    </row>
    <row r="3" spans="2:9" ht="12.75">
      <c r="B3"/>
      <c r="C3"/>
      <c r="D3"/>
      <c r="E3"/>
      <c r="F3"/>
      <c r="G3"/>
      <c r="H3"/>
      <c r="I3"/>
    </row>
    <row r="4" spans="2:13" ht="12.75">
      <c r="B4"/>
      <c r="C4"/>
      <c r="D4"/>
      <c r="E4"/>
      <c r="F4"/>
      <c r="G4"/>
      <c r="H4"/>
      <c r="L4" s="608" t="s">
        <v>194</v>
      </c>
      <c r="M4" s="608"/>
    </row>
    <row r="5" spans="2:9" ht="12.75">
      <c r="B5"/>
      <c r="C5"/>
      <c r="D5"/>
      <c r="E5"/>
      <c r="F5"/>
      <c r="G5"/>
      <c r="H5"/>
      <c r="I5"/>
    </row>
    <row r="6" spans="2:13" ht="18.75">
      <c r="B6" s="606" t="s">
        <v>326</v>
      </c>
      <c r="C6" s="606"/>
      <c r="D6" s="606"/>
      <c r="E6" s="606"/>
      <c r="F6" s="606"/>
      <c r="G6" s="606"/>
      <c r="H6" s="606"/>
      <c r="I6" s="606"/>
      <c r="J6" s="606"/>
      <c r="K6" s="606"/>
      <c r="L6" s="606"/>
      <c r="M6" s="606"/>
    </row>
    <row r="9" spans="2:13" ht="12.75">
      <c r="B9" s="575" t="s">
        <v>280</v>
      </c>
      <c r="C9" s="575"/>
      <c r="D9" s="575"/>
      <c r="E9" s="575"/>
      <c r="F9" s="575"/>
      <c r="G9" s="575"/>
      <c r="H9" s="575"/>
      <c r="I9" s="575"/>
      <c r="J9" s="575"/>
      <c r="K9" s="575"/>
      <c r="L9" s="575"/>
      <c r="M9" s="575"/>
    </row>
    <row r="10" spans="2:13" ht="12.75">
      <c r="B10" s="576" t="s">
        <v>43</v>
      </c>
      <c r="C10" s="576"/>
      <c r="D10" s="576"/>
      <c r="E10" s="576"/>
      <c r="F10" s="576"/>
      <c r="G10" s="576"/>
      <c r="H10" s="576"/>
      <c r="I10" s="576"/>
      <c r="J10" s="576"/>
      <c r="K10" s="576"/>
      <c r="L10" s="576"/>
      <c r="M10" s="576"/>
    </row>
    <row r="12" spans="2:13" ht="15.75">
      <c r="B12" s="614" t="s">
        <v>31</v>
      </c>
      <c r="C12" s="614" t="s">
        <v>343</v>
      </c>
      <c r="D12" s="302"/>
      <c r="E12" s="524" t="s">
        <v>24</v>
      </c>
      <c r="F12" s="524"/>
      <c r="G12" s="524"/>
      <c r="H12" s="524"/>
      <c r="I12" s="357"/>
      <c r="J12" s="524" t="s">
        <v>347</v>
      </c>
      <c r="K12" s="524"/>
      <c r="L12" s="524"/>
      <c r="M12" s="524"/>
    </row>
    <row r="13" spans="2:13" ht="12.75">
      <c r="B13" s="615"/>
      <c r="C13" s="615"/>
      <c r="D13" s="143"/>
      <c r="E13" s="143" t="s">
        <v>25</v>
      </c>
      <c r="F13" s="617" t="s">
        <v>26</v>
      </c>
      <c r="G13" s="617" t="s">
        <v>344</v>
      </c>
      <c r="H13" s="143" t="s">
        <v>27</v>
      </c>
      <c r="I13" s="143"/>
      <c r="J13" s="143" t="s">
        <v>28</v>
      </c>
      <c r="K13" s="143" t="s">
        <v>28</v>
      </c>
      <c r="L13" s="143" t="s">
        <v>29</v>
      </c>
      <c r="M13" s="143" t="s">
        <v>30</v>
      </c>
    </row>
    <row r="14" spans="2:13" ht="15.75">
      <c r="B14" s="616"/>
      <c r="C14" s="616"/>
      <c r="D14" s="142"/>
      <c r="E14" s="142" t="s">
        <v>32</v>
      </c>
      <c r="F14" s="618"/>
      <c r="G14" s="618"/>
      <c r="H14" s="142" t="s">
        <v>33</v>
      </c>
      <c r="I14" s="142"/>
      <c r="J14" s="142" t="s">
        <v>345</v>
      </c>
      <c r="K14" s="142" t="s">
        <v>346</v>
      </c>
      <c r="L14" s="142" t="s">
        <v>34</v>
      </c>
      <c r="M14" s="142" t="s">
        <v>35</v>
      </c>
    </row>
    <row r="15" spans="2:13" ht="12.75">
      <c r="B15" s="22"/>
      <c r="C15" s="28"/>
      <c r="D15" s="28"/>
      <c r="E15" s="22"/>
      <c r="F15" s="22"/>
      <c r="G15" s="22"/>
      <c r="H15" s="22"/>
      <c r="I15" s="22"/>
      <c r="J15" s="22"/>
      <c r="K15" s="22"/>
      <c r="L15" s="22"/>
      <c r="M15" s="22"/>
    </row>
    <row r="16" spans="2:13" ht="12.75">
      <c r="B16" s="143">
        <v>1970</v>
      </c>
      <c r="C16" s="362">
        <v>0.3392424276699162</v>
      </c>
      <c r="D16" s="362"/>
      <c r="E16" s="362">
        <v>0.2871992001992071</v>
      </c>
      <c r="F16" s="362">
        <v>0.510938965767865</v>
      </c>
      <c r="G16" s="362">
        <v>0.4525915626850099</v>
      </c>
      <c r="H16" s="362">
        <v>0.35624347883713975</v>
      </c>
      <c r="I16" s="362"/>
      <c r="J16" s="362">
        <v>0.20530835586278928</v>
      </c>
      <c r="K16" s="362">
        <v>0.5072052205214357</v>
      </c>
      <c r="L16" s="362">
        <v>0.5259158806927233</v>
      </c>
      <c r="M16" s="362">
        <v>0.33231784628293987</v>
      </c>
    </row>
    <row r="17" spans="2:13" ht="12.75">
      <c r="B17" s="27">
        <v>1971</v>
      </c>
      <c r="C17" s="363">
        <v>0.3921457302305283</v>
      </c>
      <c r="D17" s="363"/>
      <c r="E17" s="363">
        <v>0.33395255837117027</v>
      </c>
      <c r="F17" s="363">
        <v>0.5613835752913768</v>
      </c>
      <c r="G17" s="363">
        <v>0.5098050901364557</v>
      </c>
      <c r="H17" s="363">
        <v>0.41713381804898836</v>
      </c>
      <c r="I17" s="363"/>
      <c r="J17" s="363">
        <v>0.25128474443437915</v>
      </c>
      <c r="K17" s="363">
        <v>0.5667014340723366</v>
      </c>
      <c r="L17" s="363">
        <v>0.5803209717988671</v>
      </c>
      <c r="M17" s="363">
        <v>0.3669134979480308</v>
      </c>
    </row>
    <row r="18" spans="2:13" ht="12.75">
      <c r="B18" s="143">
        <v>1972</v>
      </c>
      <c r="C18" s="362">
        <v>0.474476494840479</v>
      </c>
      <c r="D18" s="362"/>
      <c r="E18" s="362">
        <v>0.4082570026087558</v>
      </c>
      <c r="F18" s="362">
        <v>0.6992322112170194</v>
      </c>
      <c r="G18" s="362">
        <v>0.6530714840799114</v>
      </c>
      <c r="H18" s="362">
        <v>0.5112688826925955</v>
      </c>
      <c r="I18" s="362"/>
      <c r="J18" s="362">
        <v>0.2966666107399573</v>
      </c>
      <c r="K18" s="362">
        <v>0.7030469234598212</v>
      </c>
      <c r="L18" s="362">
        <v>0.6994940285075631</v>
      </c>
      <c r="M18" s="362">
        <v>0.4161457714714292</v>
      </c>
    </row>
    <row r="19" spans="2:13" ht="12.75">
      <c r="B19" s="27">
        <v>1973</v>
      </c>
      <c r="C19" s="363">
        <v>0.6305412373942799</v>
      </c>
      <c r="D19" s="363"/>
      <c r="E19" s="363">
        <v>0.522914047649526</v>
      </c>
      <c r="F19" s="363">
        <v>0.9644409999000424</v>
      </c>
      <c r="G19" s="363">
        <v>0.9619315021917794</v>
      </c>
      <c r="H19" s="363">
        <v>0.9420505353925147</v>
      </c>
      <c r="I19" s="363"/>
      <c r="J19" s="363">
        <v>0.38148512069099366</v>
      </c>
      <c r="K19" s="363">
        <v>0.9732588933368326</v>
      </c>
      <c r="L19" s="363">
        <v>0.8445742714572799</v>
      </c>
      <c r="M19" s="363">
        <v>0.5578548830995897</v>
      </c>
    </row>
    <row r="20" spans="2:13" ht="12.75">
      <c r="B20" s="143">
        <v>1974</v>
      </c>
      <c r="C20" s="362">
        <v>0.8586867296869152</v>
      </c>
      <c r="D20" s="362"/>
      <c r="E20" s="362">
        <v>0.7154933563102333</v>
      </c>
      <c r="F20" s="362">
        <v>1.330039556050657</v>
      </c>
      <c r="G20" s="362">
        <v>1.3121899263457522</v>
      </c>
      <c r="H20" s="362">
        <v>1.3381876847477614</v>
      </c>
      <c r="I20" s="362"/>
      <c r="J20" s="362">
        <v>0.5023713147800871</v>
      </c>
      <c r="K20" s="362">
        <v>1.3396564084544693</v>
      </c>
      <c r="L20" s="362">
        <v>1.1352529010815338</v>
      </c>
      <c r="M20" s="362">
        <v>0.9184480216088059</v>
      </c>
    </row>
    <row r="21" spans="2:13" ht="12.75">
      <c r="B21" s="27">
        <v>1975</v>
      </c>
      <c r="C21" s="363">
        <v>1.0273160065988625</v>
      </c>
      <c r="D21" s="363"/>
      <c r="E21" s="363">
        <v>0.86660688897319</v>
      </c>
      <c r="F21" s="363">
        <v>1.5987445057897662</v>
      </c>
      <c r="G21" s="363">
        <v>1.5884894003795618</v>
      </c>
      <c r="H21" s="363">
        <v>1.4512197512157357</v>
      </c>
      <c r="I21" s="363"/>
      <c r="J21" s="363">
        <v>0.625239249755888</v>
      </c>
      <c r="K21" s="363">
        <v>1.5627672092703486</v>
      </c>
      <c r="L21" s="363">
        <v>1.396397338391024</v>
      </c>
      <c r="M21" s="363">
        <v>1.0029412477908548</v>
      </c>
    </row>
    <row r="22" spans="2:13" ht="12.75">
      <c r="B22" s="143">
        <v>1976</v>
      </c>
      <c r="C22" s="362">
        <v>1.3073728645290963</v>
      </c>
      <c r="D22" s="362"/>
      <c r="E22" s="362">
        <v>1.175513005466521</v>
      </c>
      <c r="F22" s="362">
        <v>1.8264944260147384</v>
      </c>
      <c r="G22" s="362">
        <v>2.913238393726851</v>
      </c>
      <c r="H22" s="362">
        <v>1.6552373820232515</v>
      </c>
      <c r="I22" s="362"/>
      <c r="J22" s="362">
        <v>0.8045868000028218</v>
      </c>
      <c r="K22" s="362">
        <v>1.9970895681919312</v>
      </c>
      <c r="L22" s="362">
        <v>1.699511417410968</v>
      </c>
      <c r="M22" s="362">
        <v>1.1825725160519032</v>
      </c>
    </row>
    <row r="23" spans="2:13" ht="12.75">
      <c r="B23" s="365">
        <v>1977</v>
      </c>
      <c r="C23" s="364">
        <v>1.5580022604099888</v>
      </c>
      <c r="D23" s="364"/>
      <c r="E23" s="387">
        <v>1.4318215940163959</v>
      </c>
      <c r="F23" s="387">
        <v>2.0397602504359305</v>
      </c>
      <c r="G23" s="387">
        <v>3.137440997235764</v>
      </c>
      <c r="H23" s="387">
        <v>1.750072335623317</v>
      </c>
      <c r="I23" s="387"/>
      <c r="J23" s="387">
        <v>1.0467555363583514</v>
      </c>
      <c r="K23" s="387">
        <v>2.2083011262976315</v>
      </c>
      <c r="L23" s="387">
        <v>2.0471858567654677</v>
      </c>
      <c r="M23" s="387">
        <v>1.3868199210746512</v>
      </c>
    </row>
    <row r="24" spans="2:13" ht="12.75">
      <c r="B24" s="143">
        <v>1978</v>
      </c>
      <c r="C24" s="362">
        <v>1.8942688773108725</v>
      </c>
      <c r="D24" s="362"/>
      <c r="E24" s="362">
        <v>1.7279261957721674</v>
      </c>
      <c r="F24" s="362">
        <v>2.47178586665216</v>
      </c>
      <c r="G24" s="362">
        <v>3.0062685196641583</v>
      </c>
      <c r="H24" s="362">
        <v>2.0083313605563315</v>
      </c>
      <c r="I24" s="362"/>
      <c r="J24" s="362">
        <v>1.2552346776398708</v>
      </c>
      <c r="K24" s="362">
        <v>2.6877414471619803</v>
      </c>
      <c r="L24" s="362">
        <v>2.3803522718249965</v>
      </c>
      <c r="M24" s="362">
        <v>2.0594392255632443</v>
      </c>
    </row>
    <row r="25" spans="2:13" ht="12.75">
      <c r="B25" s="27">
        <v>1979</v>
      </c>
      <c r="C25" s="363">
        <v>2.443471287018213</v>
      </c>
      <c r="D25" s="363"/>
      <c r="E25" s="363">
        <v>2.2244023325506417</v>
      </c>
      <c r="F25" s="363">
        <v>2.9812264776817017</v>
      </c>
      <c r="G25" s="363">
        <v>3.992387854599643</v>
      </c>
      <c r="H25" s="363">
        <v>2.867794999086799</v>
      </c>
      <c r="I25" s="363"/>
      <c r="J25" s="363">
        <v>1.7021172475921786</v>
      </c>
      <c r="K25" s="363">
        <v>3.3769059207932597</v>
      </c>
      <c r="L25" s="363">
        <v>2.7751777901381542</v>
      </c>
      <c r="M25" s="363">
        <v>2.5088500467126456</v>
      </c>
    </row>
    <row r="26" spans="2:13" ht="12.75">
      <c r="B26" s="143">
        <v>1980</v>
      </c>
      <c r="C26" s="362">
        <v>3.063762509541365</v>
      </c>
      <c r="D26" s="362"/>
      <c r="E26" s="362">
        <v>2.8129937166798307</v>
      </c>
      <c r="F26" s="362">
        <v>3.684454301534247</v>
      </c>
      <c r="G26" s="362">
        <v>4.077975570461948</v>
      </c>
      <c r="H26" s="362">
        <v>4.107648285452188</v>
      </c>
      <c r="I26" s="362"/>
      <c r="J26" s="362">
        <v>2.210631959121057</v>
      </c>
      <c r="K26" s="362">
        <v>4.100776518995892</v>
      </c>
      <c r="L26" s="362">
        <v>3.396432116197835</v>
      </c>
      <c r="M26" s="362">
        <v>3.1425492430780113</v>
      </c>
    </row>
    <row r="27" spans="2:13" ht="12.75">
      <c r="B27" s="27">
        <v>1981</v>
      </c>
      <c r="C27" s="363">
        <v>3.784570006929707</v>
      </c>
      <c r="D27" s="363"/>
      <c r="E27" s="363">
        <v>3.525147547406359</v>
      </c>
      <c r="F27" s="363">
        <v>4.511546117088083</v>
      </c>
      <c r="G27" s="363">
        <v>4.653832050013919</v>
      </c>
      <c r="H27" s="363">
        <v>3.9774689395510037</v>
      </c>
      <c r="I27" s="363"/>
      <c r="J27" s="363">
        <v>2.901268658138261</v>
      </c>
      <c r="K27" s="363">
        <v>4.729948977296693</v>
      </c>
      <c r="L27" s="363">
        <v>4.282976029365567</v>
      </c>
      <c r="M27" s="363">
        <v>3.816831800050503</v>
      </c>
    </row>
    <row r="28" spans="2:13" ht="12.75">
      <c r="B28" s="143">
        <v>1982</v>
      </c>
      <c r="C28" s="362">
        <v>4.715337486355446</v>
      </c>
      <c r="D28" s="362"/>
      <c r="E28" s="362">
        <v>4.476077457368262</v>
      </c>
      <c r="F28" s="362">
        <v>5.346629157912997</v>
      </c>
      <c r="G28" s="362">
        <v>5.402259413179562</v>
      </c>
      <c r="H28" s="362">
        <v>4.78129140604308</v>
      </c>
      <c r="I28" s="362"/>
      <c r="J28" s="362">
        <v>3.7211148629687147</v>
      </c>
      <c r="K28" s="362">
        <v>5.759729273506881</v>
      </c>
      <c r="L28" s="362">
        <v>5.0399840113281975</v>
      </c>
      <c r="M28" s="362">
        <v>4.586917700095554</v>
      </c>
    </row>
    <row r="29" spans="2:13" ht="12.75">
      <c r="B29" s="27">
        <v>1983</v>
      </c>
      <c r="C29" s="363">
        <v>5.56212097296623</v>
      </c>
      <c r="D29" s="363"/>
      <c r="E29" s="363">
        <v>5.297879044759976</v>
      </c>
      <c r="F29" s="363">
        <v>6.598754267570878</v>
      </c>
      <c r="G29" s="363">
        <v>7.4610161001722295</v>
      </c>
      <c r="H29" s="363">
        <v>6.367939670333447</v>
      </c>
      <c r="I29" s="363"/>
      <c r="J29" s="363">
        <v>4.42443470366084</v>
      </c>
      <c r="K29" s="363">
        <v>6.696298835153969</v>
      </c>
      <c r="L29" s="363">
        <v>6.122904396202869</v>
      </c>
      <c r="M29" s="363">
        <v>5.417213340057734</v>
      </c>
    </row>
    <row r="30" spans="2:13" ht="12.75">
      <c r="B30" s="143">
        <v>1984</v>
      </c>
      <c r="C30" s="362">
        <v>6.74087268314484</v>
      </c>
      <c r="D30" s="362"/>
      <c r="E30" s="362">
        <v>6.322835105160833</v>
      </c>
      <c r="F30" s="362">
        <v>8.946676142521753</v>
      </c>
      <c r="G30" s="362">
        <v>9.22486728794362</v>
      </c>
      <c r="H30" s="362">
        <v>7.938490488625279</v>
      </c>
      <c r="I30" s="362"/>
      <c r="J30" s="362">
        <v>5.3217669771615315</v>
      </c>
      <c r="K30" s="362">
        <v>8.073636178857365</v>
      </c>
      <c r="L30" s="362">
        <v>8.171644684142798</v>
      </c>
      <c r="M30" s="362">
        <v>6.501321309062841</v>
      </c>
    </row>
    <row r="31" spans="2:13" ht="12.75">
      <c r="B31" s="365">
        <v>1985</v>
      </c>
      <c r="C31" s="386">
        <v>8.289616865606721</v>
      </c>
      <c r="D31" s="386"/>
      <c r="E31" s="387">
        <v>7.752430348788103</v>
      </c>
      <c r="F31" s="387">
        <v>11.911420718081917</v>
      </c>
      <c r="G31" s="387">
        <v>15.145304502593987</v>
      </c>
      <c r="H31" s="387">
        <v>9.751202885851566</v>
      </c>
      <c r="I31" s="387"/>
      <c r="J31" s="387">
        <v>6.4921831448503635</v>
      </c>
      <c r="K31" s="387">
        <v>9.85306876580891</v>
      </c>
      <c r="L31" s="387">
        <v>11.19138631239618</v>
      </c>
      <c r="M31" s="387">
        <v>7.870843404304955</v>
      </c>
    </row>
    <row r="32" spans="2:13" ht="12.75">
      <c r="B32" s="143">
        <v>1986</v>
      </c>
      <c r="C32" s="362">
        <v>10.310523023422055</v>
      </c>
      <c r="D32" s="362"/>
      <c r="E32" s="362">
        <v>9.687963718347676</v>
      </c>
      <c r="F32" s="362">
        <v>14.468612804818443</v>
      </c>
      <c r="G32" s="362">
        <v>15.512308349416697</v>
      </c>
      <c r="H32" s="362">
        <v>11.206272026327833</v>
      </c>
      <c r="I32" s="362"/>
      <c r="J32" s="362">
        <v>7.961445838254523</v>
      </c>
      <c r="K32" s="362">
        <v>12.476851783403646</v>
      </c>
      <c r="L32" s="362">
        <v>13.727699845392117</v>
      </c>
      <c r="M32" s="362">
        <v>10.01677175903092</v>
      </c>
    </row>
    <row r="33" spans="2:13" ht="12.75">
      <c r="B33" s="27">
        <v>1987</v>
      </c>
      <c r="C33" s="363">
        <v>12.90609130530201</v>
      </c>
      <c r="D33" s="363"/>
      <c r="E33" s="363">
        <v>12.110511235531886</v>
      </c>
      <c r="F33" s="363">
        <v>18.378819220259896</v>
      </c>
      <c r="G33" s="363">
        <v>18.766967305333445</v>
      </c>
      <c r="H33" s="363">
        <v>15.377610206817716</v>
      </c>
      <c r="I33" s="363"/>
      <c r="J33" s="363">
        <v>9.952699081217176</v>
      </c>
      <c r="K33" s="363">
        <v>15.546360600850589</v>
      </c>
      <c r="L33" s="363">
        <v>17.14744842920688</v>
      </c>
      <c r="M33" s="363">
        <v>13.312340230627607</v>
      </c>
    </row>
    <row r="34" spans="2:13" ht="12.75">
      <c r="B34" s="143">
        <v>1988</v>
      </c>
      <c r="C34" s="362">
        <v>16.715790380948008</v>
      </c>
      <c r="D34" s="362"/>
      <c r="E34" s="362">
        <v>15.758386348139627</v>
      </c>
      <c r="F34" s="362">
        <v>24.03860451848222</v>
      </c>
      <c r="G34" s="362">
        <v>24.029216378977374</v>
      </c>
      <c r="H34" s="362">
        <v>16.576170044752097</v>
      </c>
      <c r="I34" s="362"/>
      <c r="J34" s="362">
        <v>13.445319219948646</v>
      </c>
      <c r="K34" s="362">
        <v>19.165713591863785</v>
      </c>
      <c r="L34" s="362">
        <v>21.402962841156967</v>
      </c>
      <c r="M34" s="362">
        <v>17.51105480098123</v>
      </c>
    </row>
    <row r="35" spans="2:13" ht="12.75">
      <c r="B35" s="27">
        <v>1989</v>
      </c>
      <c r="C35" s="363">
        <v>20.997982077588446</v>
      </c>
      <c r="D35" s="363"/>
      <c r="E35" s="363">
        <v>19.734648143145723</v>
      </c>
      <c r="F35" s="363">
        <v>30.57942240283798</v>
      </c>
      <c r="G35" s="363">
        <v>23.098449968974585</v>
      </c>
      <c r="H35" s="363">
        <v>25.579191636150046</v>
      </c>
      <c r="I35" s="363"/>
      <c r="J35" s="363">
        <v>17.026523176315887</v>
      </c>
      <c r="K35" s="363">
        <v>23.73155218011589</v>
      </c>
      <c r="L35" s="363">
        <v>27.27042238102338</v>
      </c>
      <c r="M35" s="363">
        <v>22.10695406448982</v>
      </c>
    </row>
    <row r="36" spans="2:13" ht="12.75">
      <c r="B36" s="143">
        <v>1990</v>
      </c>
      <c r="C36" s="362">
        <v>27.276942800250946</v>
      </c>
      <c r="D36" s="362"/>
      <c r="E36" s="362">
        <v>25.828447452023656</v>
      </c>
      <c r="F36" s="362">
        <v>38.53119099911378</v>
      </c>
      <c r="G36" s="362">
        <v>37.21484127870195</v>
      </c>
      <c r="H36" s="362">
        <v>38.46449726902069</v>
      </c>
      <c r="I36" s="362"/>
      <c r="J36" s="362">
        <v>22.70302177219788</v>
      </c>
      <c r="K36" s="362">
        <v>29.984108422536053</v>
      </c>
      <c r="L36" s="362">
        <v>34.734282737061484</v>
      </c>
      <c r="M36" s="362">
        <v>27.436347673397716</v>
      </c>
    </row>
    <row r="37" spans="2:13" ht="12.75">
      <c r="B37" s="27">
        <v>1991</v>
      </c>
      <c r="C37" s="363">
        <v>33.567005809988814</v>
      </c>
      <c r="D37" s="363"/>
      <c r="E37" s="363">
        <v>32.26231371232275</v>
      </c>
      <c r="F37" s="363">
        <v>43.71363618849459</v>
      </c>
      <c r="G37" s="363">
        <v>36.053738230806445</v>
      </c>
      <c r="H37" s="363">
        <v>36.88745288099084</v>
      </c>
      <c r="I37" s="363"/>
      <c r="J37" s="363">
        <v>29.096192703248803</v>
      </c>
      <c r="K37" s="363">
        <v>36.32874576474469</v>
      </c>
      <c r="L37" s="363">
        <v>41.00382077110108</v>
      </c>
      <c r="M37" s="363">
        <v>32.30629938542581</v>
      </c>
    </row>
    <row r="38" spans="2:13" ht="12.75">
      <c r="B38" s="143">
        <v>1992</v>
      </c>
      <c r="C38" s="362">
        <v>39.56793322604402</v>
      </c>
      <c r="D38" s="362"/>
      <c r="E38" s="362">
        <v>38.548957822145304</v>
      </c>
      <c r="F38" s="362">
        <v>47.485839787307825</v>
      </c>
      <c r="G38" s="362">
        <v>38.044732239217005</v>
      </c>
      <c r="H38" s="362">
        <v>42.50711593199477</v>
      </c>
      <c r="I38" s="362"/>
      <c r="J38" s="362">
        <v>35.94115376756646</v>
      </c>
      <c r="K38" s="362">
        <v>41.80084555185752</v>
      </c>
      <c r="L38" s="362">
        <v>44.977422716220914</v>
      </c>
      <c r="M38" s="362">
        <v>39.44523705004389</v>
      </c>
    </row>
    <row r="39" spans="2:13" ht="12.75">
      <c r="B39" s="365">
        <v>1993</v>
      </c>
      <c r="C39" s="364">
        <v>44.788740078012054</v>
      </c>
      <c r="D39" s="364"/>
      <c r="E39" s="387">
        <v>43.83345817082935</v>
      </c>
      <c r="F39" s="387">
        <v>52.22132316109892</v>
      </c>
      <c r="G39" s="387">
        <v>41.72528004168063</v>
      </c>
      <c r="H39" s="387">
        <v>43.66874374951919</v>
      </c>
      <c r="I39" s="387"/>
      <c r="J39" s="387">
        <v>41.52836742570435</v>
      </c>
      <c r="K39" s="387">
        <v>46.33744115618722</v>
      </c>
      <c r="L39" s="387">
        <v>50.760680791941645</v>
      </c>
      <c r="M39" s="387">
        <v>48.16450834064969</v>
      </c>
    </row>
    <row r="40" spans="2:13" ht="12.75">
      <c r="B40" s="143">
        <v>1994</v>
      </c>
      <c r="C40" s="362">
        <v>54.07381140721748</v>
      </c>
      <c r="D40" s="362"/>
      <c r="E40" s="362">
        <v>53.606942686675104</v>
      </c>
      <c r="F40" s="362">
        <v>57.68504604477326</v>
      </c>
      <c r="G40" s="362">
        <v>58.15563246622754</v>
      </c>
      <c r="H40" s="362">
        <v>47.7805985075775</v>
      </c>
      <c r="I40" s="362"/>
      <c r="J40" s="362">
        <v>50.50968283878584</v>
      </c>
      <c r="K40" s="362">
        <v>56.42709364037061</v>
      </c>
      <c r="L40" s="362">
        <v>57.18999652657173</v>
      </c>
      <c r="M40" s="362">
        <v>55.177238805970156</v>
      </c>
    </row>
    <row r="41" spans="2:13" ht="12.75">
      <c r="B41" s="27">
        <v>1995</v>
      </c>
      <c r="C41" s="363">
        <v>62.41782820981424</v>
      </c>
      <c r="D41" s="363"/>
      <c r="E41" s="363">
        <v>61.551773122917574</v>
      </c>
      <c r="F41" s="363">
        <v>69.12110353331022</v>
      </c>
      <c r="G41" s="363">
        <v>60.67879870492353</v>
      </c>
      <c r="H41" s="363">
        <v>59.16224324948073</v>
      </c>
      <c r="I41" s="363"/>
      <c r="J41" s="363">
        <v>58.50568710695393</v>
      </c>
      <c r="K41" s="363">
        <v>65.24541992743845</v>
      </c>
      <c r="L41" s="363">
        <v>65.31087183049671</v>
      </c>
      <c r="M41" s="363">
        <v>61.65770412642668</v>
      </c>
    </row>
    <row r="42" spans="2:13" ht="12.75">
      <c r="B42" s="143">
        <v>1996</v>
      </c>
      <c r="C42" s="362">
        <v>71.49286707945774</v>
      </c>
      <c r="D42" s="362"/>
      <c r="E42" s="362">
        <v>71.25293798589767</v>
      </c>
      <c r="F42" s="362">
        <v>73.33641582861328</v>
      </c>
      <c r="G42" s="362">
        <v>65.252502698076</v>
      </c>
      <c r="H42" s="362">
        <v>65.00884683437187</v>
      </c>
      <c r="I42" s="362"/>
      <c r="J42" s="362">
        <v>68.95134742434217</v>
      </c>
      <c r="K42" s="362">
        <v>73.41309106173728</v>
      </c>
      <c r="L42" s="362">
        <v>73.03230288294546</v>
      </c>
      <c r="M42" s="362">
        <v>70.56354258121158</v>
      </c>
    </row>
    <row r="43" spans="2:13" ht="12.75">
      <c r="B43" s="27">
        <v>1997</v>
      </c>
      <c r="C43" s="363">
        <v>83.99388996481274</v>
      </c>
      <c r="D43" s="363"/>
      <c r="E43" s="363">
        <v>83.86496887672081</v>
      </c>
      <c r="F43" s="363">
        <v>84.96898239124573</v>
      </c>
      <c r="G43" s="363">
        <v>89.0886085370846</v>
      </c>
      <c r="H43" s="363">
        <v>79.15993537964458</v>
      </c>
      <c r="I43" s="363"/>
      <c r="J43" s="363">
        <v>82.25758848502736</v>
      </c>
      <c r="K43" s="363">
        <v>85.63161524392072</v>
      </c>
      <c r="L43" s="363">
        <v>82.77179576241753</v>
      </c>
      <c r="M43" s="363">
        <v>82.88246268656715</v>
      </c>
    </row>
    <row r="44" spans="2:13" ht="12.75">
      <c r="B44" s="143">
        <v>1998</v>
      </c>
      <c r="C44" s="362">
        <v>95.33564278115708</v>
      </c>
      <c r="D44" s="362"/>
      <c r="E44" s="362">
        <v>95.28889118475088</v>
      </c>
      <c r="F44" s="362">
        <v>95.68450660809927</v>
      </c>
      <c r="G44" s="362">
        <v>92.8845223475122</v>
      </c>
      <c r="H44" s="362">
        <v>91.99169166858988</v>
      </c>
      <c r="I44" s="362"/>
      <c r="J44" s="362">
        <v>94.72608804231842</v>
      </c>
      <c r="K44" s="362">
        <v>96.08707385085904</v>
      </c>
      <c r="L44" s="362">
        <v>94.81417158735674</v>
      </c>
      <c r="M44" s="362">
        <v>93.18206760316066</v>
      </c>
    </row>
    <row r="45" spans="2:13" ht="12.75">
      <c r="B45" s="27">
        <v>1999</v>
      </c>
      <c r="C45" s="363">
        <v>107.45</v>
      </c>
      <c r="D45" s="363"/>
      <c r="E45" s="363">
        <v>106.34</v>
      </c>
      <c r="F45" s="363">
        <v>111.05</v>
      </c>
      <c r="G45" s="363">
        <v>117.67</v>
      </c>
      <c r="H45" s="363">
        <v>117.8</v>
      </c>
      <c r="I45" s="363"/>
      <c r="J45" s="363">
        <v>106.48</v>
      </c>
      <c r="K45" s="363">
        <v>107.96</v>
      </c>
      <c r="L45" s="363">
        <v>109.75</v>
      </c>
      <c r="M45" s="363">
        <v>106.53</v>
      </c>
    </row>
    <row r="46" spans="2:13" ht="12.75">
      <c r="B46" s="143">
        <v>2000</v>
      </c>
      <c r="C46" s="362">
        <v>119.314709179</v>
      </c>
      <c r="D46" s="362"/>
      <c r="E46" s="362">
        <v>117.5856359806</v>
      </c>
      <c r="F46" s="362">
        <v>124.8979756922</v>
      </c>
      <c r="G46" s="362">
        <v>125.17325660770001</v>
      </c>
      <c r="H46" s="362">
        <v>135.4305317030175</v>
      </c>
      <c r="I46" s="362"/>
      <c r="J46" s="362">
        <v>118.013944293</v>
      </c>
      <c r="K46" s="362">
        <v>119.76561378660001</v>
      </c>
      <c r="L46" s="362">
        <v>121.6422253195</v>
      </c>
      <c r="M46" s="362">
        <v>120.24767994130002</v>
      </c>
    </row>
    <row r="47" spans="2:13" ht="12.75">
      <c r="B47" s="27">
        <v>2001</v>
      </c>
      <c r="C47" s="363">
        <v>127.58</v>
      </c>
      <c r="D47" s="363"/>
      <c r="E47" s="363">
        <v>126.62</v>
      </c>
      <c r="F47" s="363">
        <v>130.69</v>
      </c>
      <c r="G47" s="363">
        <v>115.23</v>
      </c>
      <c r="H47" s="363">
        <v>130.39</v>
      </c>
      <c r="I47" s="363"/>
      <c r="J47" s="363">
        <v>128.03</v>
      </c>
      <c r="K47" s="363">
        <v>126.65</v>
      </c>
      <c r="L47" s="363">
        <v>128.61</v>
      </c>
      <c r="M47" s="363">
        <v>129.1</v>
      </c>
    </row>
    <row r="48" spans="2:13" ht="12.75">
      <c r="B48" s="143">
        <v>2002</v>
      </c>
      <c r="C48" s="362">
        <v>139.42</v>
      </c>
      <c r="D48" s="362"/>
      <c r="E48" s="362">
        <v>135.66</v>
      </c>
      <c r="F48" s="362">
        <v>151.56</v>
      </c>
      <c r="G48" s="362">
        <v>148.06</v>
      </c>
      <c r="H48" s="362">
        <v>167.66</v>
      </c>
      <c r="I48" s="362"/>
      <c r="J48" s="362">
        <v>137.32</v>
      </c>
      <c r="K48" s="362">
        <v>139.16</v>
      </c>
      <c r="L48" s="362">
        <v>148.67</v>
      </c>
      <c r="M48" s="362">
        <v>139.19</v>
      </c>
    </row>
    <row r="49" spans="2:13" ht="12.75">
      <c r="B49" s="27">
        <v>2003</v>
      </c>
      <c r="C49" s="363">
        <v>147.4</v>
      </c>
      <c r="D49" s="363"/>
      <c r="E49" s="363">
        <v>144.06</v>
      </c>
      <c r="F49" s="363">
        <v>158.19</v>
      </c>
      <c r="G49" s="363">
        <v>151.39</v>
      </c>
      <c r="H49" s="363">
        <v>173.61</v>
      </c>
      <c r="I49" s="363"/>
      <c r="J49" s="363">
        <v>143.25</v>
      </c>
      <c r="K49" s="363">
        <v>148.77</v>
      </c>
      <c r="L49" s="363">
        <v>153.25</v>
      </c>
      <c r="M49" s="363">
        <v>152.76</v>
      </c>
    </row>
    <row r="50" spans="2:13" ht="12.75">
      <c r="B50" s="143">
        <v>2004</v>
      </c>
      <c r="C50" s="362">
        <v>154.2440546213</v>
      </c>
      <c r="D50" s="362"/>
      <c r="E50" s="362">
        <v>154.2397945615</v>
      </c>
      <c r="F50" s="362">
        <v>154.2578105737</v>
      </c>
      <c r="G50" s="362">
        <v>147.9973130601</v>
      </c>
      <c r="H50" s="362">
        <v>165.34835755204278</v>
      </c>
      <c r="I50" s="362"/>
      <c r="J50" s="362">
        <v>149.7828872672</v>
      </c>
      <c r="K50" s="362">
        <v>157.20856049</v>
      </c>
      <c r="L50" s="362">
        <v>148.4237366037</v>
      </c>
      <c r="M50" s="362">
        <v>167.3933254648</v>
      </c>
    </row>
    <row r="51" spans="2:13" ht="12.75">
      <c r="B51" s="27">
        <v>2005</v>
      </c>
      <c r="C51" s="363">
        <v>157.4291068368</v>
      </c>
      <c r="D51" s="363"/>
      <c r="E51" s="363">
        <v>159.5164471092</v>
      </c>
      <c r="F51" s="363">
        <v>150.6889774683</v>
      </c>
      <c r="G51" s="363">
        <v>156.0213140479</v>
      </c>
      <c r="H51" s="363">
        <v>175.85809502148766</v>
      </c>
      <c r="I51" s="363"/>
      <c r="J51" s="363">
        <v>155.0512012535</v>
      </c>
      <c r="K51" s="363">
        <v>160.9666795097</v>
      </c>
      <c r="L51" s="363">
        <v>145.6387699702</v>
      </c>
      <c r="M51" s="363">
        <v>164.9802341511</v>
      </c>
    </row>
    <row r="52" spans="2:13" ht="12.75">
      <c r="B52" s="143">
        <v>2006</v>
      </c>
      <c r="C52" s="362">
        <v>166.16</v>
      </c>
      <c r="D52" s="362"/>
      <c r="E52" s="362">
        <v>169.71</v>
      </c>
      <c r="F52" s="362">
        <v>154.68</v>
      </c>
      <c r="G52" s="362">
        <v>168.57</v>
      </c>
      <c r="H52" s="362">
        <v>187.86</v>
      </c>
      <c r="I52" s="362"/>
      <c r="J52" s="362">
        <v>162.17</v>
      </c>
      <c r="K52" s="362">
        <v>172.19</v>
      </c>
      <c r="L52" s="362">
        <v>149.56</v>
      </c>
      <c r="M52" s="362">
        <v>174.2</v>
      </c>
    </row>
    <row r="53" spans="2:13" ht="13.5" thickBot="1">
      <c r="B53" s="72">
        <v>2007</v>
      </c>
      <c r="C53" s="437">
        <v>168.27</v>
      </c>
      <c r="D53" s="437"/>
      <c r="E53" s="437">
        <v>178.27</v>
      </c>
      <c r="F53" s="437">
        <v>136.61</v>
      </c>
      <c r="G53" s="437">
        <v>175.24</v>
      </c>
      <c r="H53" s="437">
        <v>198.82</v>
      </c>
      <c r="I53" s="437"/>
      <c r="J53" s="437">
        <v>165.68</v>
      </c>
      <c r="K53" s="437">
        <v>175.52</v>
      </c>
      <c r="L53" s="437">
        <v>136.13</v>
      </c>
      <c r="M53" s="437">
        <v>171.95</v>
      </c>
    </row>
    <row r="54" spans="2:13" ht="12.75">
      <c r="B54" s="382" t="s">
        <v>53</v>
      </c>
      <c r="C54" s="19"/>
      <c r="D54" s="19"/>
      <c r="E54" s="20"/>
      <c r="F54" s="21"/>
      <c r="G54" s="21"/>
      <c r="H54" s="21"/>
      <c r="I54" s="21"/>
      <c r="J54" s="21"/>
      <c r="K54" s="21"/>
      <c r="L54" s="21"/>
      <c r="M54" s="21"/>
    </row>
    <row r="55" spans="2:13" ht="12.75">
      <c r="B55" s="382" t="s">
        <v>333</v>
      </c>
      <c r="C55" s="20"/>
      <c r="D55" s="20"/>
      <c r="E55" s="20"/>
      <c r="F55" s="21"/>
      <c r="G55" s="21"/>
      <c r="H55" s="21"/>
      <c r="I55" s="21"/>
      <c r="J55" s="21"/>
      <c r="K55" s="21"/>
      <c r="L55" s="21"/>
      <c r="M55" s="21"/>
    </row>
    <row r="56" spans="2:13" ht="12.75">
      <c r="B56" s="382" t="s">
        <v>334</v>
      </c>
      <c r="C56" s="20"/>
      <c r="D56" s="20"/>
      <c r="E56" s="20"/>
      <c r="F56" s="21"/>
      <c r="G56" s="21"/>
      <c r="H56" s="21"/>
      <c r="I56" s="21"/>
      <c r="J56" s="21"/>
      <c r="K56" s="21"/>
      <c r="L56" s="21"/>
      <c r="M56" s="21"/>
    </row>
    <row r="57" spans="2:13" ht="12.75">
      <c r="B57" s="382" t="s">
        <v>335</v>
      </c>
      <c r="C57" s="20"/>
      <c r="D57" s="20"/>
      <c r="E57" s="20"/>
      <c r="F57" s="21"/>
      <c r="G57" s="21"/>
      <c r="H57" s="21"/>
      <c r="I57" s="21"/>
      <c r="J57" s="21"/>
      <c r="K57" s="21"/>
      <c r="L57" s="21"/>
      <c r="M57" s="21"/>
    </row>
    <row r="58" spans="2:5" ht="12.75">
      <c r="B58" s="382" t="s">
        <v>336</v>
      </c>
      <c r="C58" s="14"/>
      <c r="D58" s="14"/>
      <c r="E58" s="14"/>
    </row>
    <row r="59" ht="12.75">
      <c r="B59" s="383"/>
    </row>
    <row r="60" spans="2:13" ht="15.75">
      <c r="B60" s="541" t="s">
        <v>198</v>
      </c>
      <c r="C60" s="541"/>
      <c r="D60" s="106"/>
      <c r="E60" s="106"/>
      <c r="F60" s="106"/>
      <c r="G60" s="137"/>
      <c r="H60" s="106"/>
      <c r="I60" s="106"/>
      <c r="J60" s="137"/>
      <c r="K60" s="137"/>
      <c r="L60" s="137"/>
      <c r="M60" s="106" t="s">
        <v>197</v>
      </c>
    </row>
  </sheetData>
  <mergeCells count="11">
    <mergeCell ref="L4:M4"/>
    <mergeCell ref="F13:F14"/>
    <mergeCell ref="G13:G14"/>
    <mergeCell ref="J12:M12"/>
    <mergeCell ref="E12:H12"/>
    <mergeCell ref="B10:M10"/>
    <mergeCell ref="C12:C14"/>
    <mergeCell ref="B12:B14"/>
    <mergeCell ref="B60:C60"/>
    <mergeCell ref="B6:M6"/>
    <mergeCell ref="B9:M9"/>
  </mergeCells>
  <hyperlinks>
    <hyperlink ref="L4" location="Índice!B6" display="Volver"/>
    <hyperlink ref="L4:M4" location="Índice!B6" display="Volver al índice"/>
  </hyperlinks>
  <printOptions horizontalCentered="1" verticalCentered="1"/>
  <pageMargins left="0.75" right="0.75" top="1" bottom="1" header="0.5" footer="0.5"/>
  <pageSetup horizontalDpi="600" verticalDpi="600" orientation="portrait" scale="66"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sheetPr codeName="Sheet27"/>
  <dimension ref="B2:AA40"/>
  <sheetViews>
    <sheetView showGridLines="0" view="pageBreakPreview" zoomScale="80" zoomScaleNormal="60" zoomScaleSheetLayoutView="80" workbookViewId="0" topLeftCell="A1">
      <selection activeCell="A1" sqref="A1"/>
    </sheetView>
  </sheetViews>
  <sheetFormatPr defaultColWidth="11.421875" defaultRowHeight="12.75"/>
  <cols>
    <col min="1" max="1" width="11.421875" style="1" customWidth="1"/>
    <col min="2" max="2" width="5.28125" style="1" customWidth="1"/>
    <col min="3" max="9" width="11.421875" style="1" customWidth="1"/>
    <col min="10" max="10" width="5.28125" style="1" customWidth="1"/>
    <col min="11" max="16384" width="11.421875" style="1" customWidth="1"/>
  </cols>
  <sheetData>
    <row r="2" spans="2:10" ht="12.75">
      <c r="B2"/>
      <c r="D2" s="108"/>
      <c r="E2" s="108"/>
      <c r="F2" s="108"/>
      <c r="G2" s="108"/>
      <c r="H2" s="108"/>
      <c r="I2" s="108"/>
      <c r="J2" s="108" t="s">
        <v>195</v>
      </c>
    </row>
    <row r="3" spans="2:9" ht="12.75">
      <c r="B3"/>
      <c r="C3"/>
      <c r="D3"/>
      <c r="E3"/>
      <c r="F3"/>
      <c r="G3"/>
      <c r="H3"/>
      <c r="I3"/>
    </row>
    <row r="4" spans="2:10" ht="12.75">
      <c r="B4"/>
      <c r="C4"/>
      <c r="D4"/>
      <c r="E4"/>
      <c r="F4"/>
      <c r="G4"/>
      <c r="H4"/>
      <c r="I4" s="608" t="s">
        <v>194</v>
      </c>
      <c r="J4" s="608"/>
    </row>
    <row r="5" spans="2:9" ht="12.75">
      <c r="B5"/>
      <c r="C5"/>
      <c r="D5"/>
      <c r="E5"/>
      <c r="F5"/>
      <c r="G5"/>
      <c r="H5"/>
      <c r="I5"/>
    </row>
    <row r="6" spans="2:10" ht="18.75">
      <c r="B6" s="606" t="s">
        <v>340</v>
      </c>
      <c r="C6" s="606"/>
      <c r="D6" s="606"/>
      <c r="E6" s="606"/>
      <c r="F6" s="606"/>
      <c r="G6" s="606"/>
      <c r="H6" s="606"/>
      <c r="I6" s="606"/>
      <c r="J6" s="606"/>
    </row>
    <row r="8" spans="3:9" ht="15.75">
      <c r="C8" s="575" t="s">
        <v>517</v>
      </c>
      <c r="D8" s="575"/>
      <c r="E8" s="575"/>
      <c r="F8" s="575"/>
      <c r="G8" s="575"/>
      <c r="H8" s="575"/>
      <c r="I8" s="575"/>
    </row>
    <row r="9" spans="3:9" ht="12.75">
      <c r="C9" s="575" t="s">
        <v>327</v>
      </c>
      <c r="D9" s="575"/>
      <c r="E9" s="575"/>
      <c r="F9" s="575"/>
      <c r="G9" s="575"/>
      <c r="H9" s="575"/>
      <c r="I9" s="575"/>
    </row>
    <row r="10" spans="3:9" ht="12.75">
      <c r="C10" s="576" t="s">
        <v>54</v>
      </c>
      <c r="D10" s="576"/>
      <c r="E10" s="576"/>
      <c r="F10" s="576"/>
      <c r="G10" s="576"/>
      <c r="H10" s="576"/>
      <c r="I10" s="576"/>
    </row>
    <row r="11" spans="3:9" ht="12.75">
      <c r="C11" s="576" t="s">
        <v>55</v>
      </c>
      <c r="D11" s="576"/>
      <c r="E11" s="576"/>
      <c r="F11" s="576"/>
      <c r="G11" s="576"/>
      <c r="H11" s="576"/>
      <c r="I11" s="576"/>
    </row>
    <row r="13" spans="3:9" ht="15.75">
      <c r="C13" s="344" t="s">
        <v>567</v>
      </c>
      <c r="D13" s="344" t="s">
        <v>575</v>
      </c>
      <c r="E13" s="344" t="s">
        <v>56</v>
      </c>
      <c r="F13" s="344" t="s">
        <v>587</v>
      </c>
      <c r="G13" s="344" t="s">
        <v>593</v>
      </c>
      <c r="H13" s="344" t="s">
        <v>44</v>
      </c>
      <c r="I13" s="344" t="s">
        <v>342</v>
      </c>
    </row>
    <row r="14" spans="3:9" ht="12.75">
      <c r="C14" s="6"/>
      <c r="D14" s="6"/>
      <c r="E14" s="6"/>
      <c r="F14" s="6"/>
      <c r="G14" s="6"/>
      <c r="H14" s="6"/>
      <c r="I14" s="6"/>
    </row>
    <row r="15" spans="3:9" ht="12.75">
      <c r="C15" s="439">
        <v>1987</v>
      </c>
      <c r="D15" s="323">
        <v>98.61</v>
      </c>
      <c r="E15" s="323">
        <v>100.18</v>
      </c>
      <c r="F15" s="323">
        <v>101.93</v>
      </c>
      <c r="G15" s="323">
        <v>103.03</v>
      </c>
      <c r="H15" s="323">
        <v>100.51</v>
      </c>
      <c r="I15" s="323" t="s">
        <v>564</v>
      </c>
    </row>
    <row r="16" spans="3:9" ht="12.75">
      <c r="C16" s="440">
        <v>1988</v>
      </c>
      <c r="D16" s="316">
        <v>99.47</v>
      </c>
      <c r="E16" s="316">
        <v>100.45</v>
      </c>
      <c r="F16" s="316">
        <v>98.5</v>
      </c>
      <c r="G16" s="316">
        <v>100.01</v>
      </c>
      <c r="H16" s="316">
        <v>100.01</v>
      </c>
      <c r="I16" s="316">
        <v>-2.931185091720856</v>
      </c>
    </row>
    <row r="17" spans="3:26" ht="12.75">
      <c r="C17" s="439">
        <v>1989</v>
      </c>
      <c r="D17" s="323">
        <v>97.35</v>
      </c>
      <c r="E17" s="323">
        <v>96.87</v>
      </c>
      <c r="F17" s="323">
        <v>102.09</v>
      </c>
      <c r="G17" s="323">
        <v>105.19</v>
      </c>
      <c r="H17" s="323">
        <v>100.07</v>
      </c>
      <c r="I17" s="323">
        <v>5.179482051794815</v>
      </c>
      <c r="M17" s="9"/>
      <c r="N17" s="9"/>
      <c r="O17" s="9"/>
      <c r="P17" s="9"/>
      <c r="Q17" s="9"/>
      <c r="R17" s="9"/>
      <c r="S17" s="9"/>
      <c r="T17" s="9"/>
      <c r="U17" s="9"/>
      <c r="V17" s="9"/>
      <c r="W17" s="9"/>
      <c r="X17" s="9"/>
      <c r="Y17" s="9"/>
      <c r="Z17" s="9"/>
    </row>
    <row r="18" spans="3:9" ht="12.75">
      <c r="C18" s="440">
        <v>1990</v>
      </c>
      <c r="D18" s="316">
        <v>108.28</v>
      </c>
      <c r="E18" s="316">
        <v>110.72</v>
      </c>
      <c r="F18" s="316">
        <v>119.64</v>
      </c>
      <c r="G18" s="316">
        <v>122.58</v>
      </c>
      <c r="H18" s="316">
        <v>114.34</v>
      </c>
      <c r="I18" s="316">
        <v>16.53198973286434</v>
      </c>
    </row>
    <row r="19" spans="3:26" ht="12.75">
      <c r="C19" s="439">
        <v>1991</v>
      </c>
      <c r="D19" s="323">
        <v>115.75</v>
      </c>
      <c r="E19" s="323">
        <v>111.4</v>
      </c>
      <c r="F19" s="323">
        <v>112.36</v>
      </c>
      <c r="G19" s="323">
        <v>109.81</v>
      </c>
      <c r="H19" s="323">
        <v>112.63</v>
      </c>
      <c r="I19" s="323">
        <v>-10.417686408875838</v>
      </c>
      <c r="M19" s="36"/>
      <c r="N19" s="26"/>
      <c r="O19" s="26"/>
      <c r="P19" s="26"/>
      <c r="Q19" s="26"/>
      <c r="R19" s="26"/>
      <c r="S19" s="26"/>
      <c r="T19" s="26"/>
      <c r="U19" s="26"/>
      <c r="V19" s="26"/>
      <c r="W19" s="26"/>
      <c r="X19" s="26"/>
      <c r="Y19" s="26"/>
      <c r="Z19" s="26"/>
    </row>
    <row r="20" spans="3:27" ht="12.75">
      <c r="C20" s="440">
        <v>1992</v>
      </c>
      <c r="D20" s="316">
        <v>103.48</v>
      </c>
      <c r="E20" s="316">
        <v>105.47</v>
      </c>
      <c r="F20" s="316">
        <v>107.46</v>
      </c>
      <c r="G20" s="316">
        <v>107.39</v>
      </c>
      <c r="H20" s="316">
        <v>106.14</v>
      </c>
      <c r="I20" s="316">
        <v>-2.2038065749931723</v>
      </c>
      <c r="M20" s="36"/>
      <c r="N20" s="26"/>
      <c r="O20" s="26"/>
      <c r="P20" s="26"/>
      <c r="Q20" s="26"/>
      <c r="R20" s="26"/>
      <c r="S20" s="26"/>
      <c r="T20" s="26"/>
      <c r="U20" s="26"/>
      <c r="V20" s="26"/>
      <c r="W20" s="26"/>
      <c r="X20" s="26"/>
      <c r="Y20" s="26"/>
      <c r="Z20" s="26"/>
      <c r="AA20" s="26"/>
    </row>
    <row r="21" spans="3:27" ht="12.75">
      <c r="C21" s="439">
        <v>1993</v>
      </c>
      <c r="D21" s="323">
        <v>105.15</v>
      </c>
      <c r="E21" s="323">
        <v>107.22</v>
      </c>
      <c r="F21" s="323">
        <v>108.71</v>
      </c>
      <c r="G21" s="323">
        <v>105.59</v>
      </c>
      <c r="H21" s="323">
        <v>106.9</v>
      </c>
      <c r="I21" s="323">
        <v>-1.6761337182232938</v>
      </c>
      <c r="M21" s="36"/>
      <c r="N21" s="26"/>
      <c r="O21" s="26"/>
      <c r="P21" s="26"/>
      <c r="Q21" s="26"/>
      <c r="R21" s="26"/>
      <c r="S21" s="26"/>
      <c r="T21" s="26"/>
      <c r="U21" s="26"/>
      <c r="V21" s="26"/>
      <c r="W21" s="26"/>
      <c r="X21" s="26"/>
      <c r="Y21" s="26"/>
      <c r="Z21" s="26"/>
      <c r="AA21" s="26"/>
    </row>
    <row r="22" spans="3:27" ht="12.75">
      <c r="C22" s="440">
        <v>1994</v>
      </c>
      <c r="D22" s="316">
        <v>101.7</v>
      </c>
      <c r="E22" s="316">
        <v>98.26</v>
      </c>
      <c r="F22" s="316">
        <v>99.41</v>
      </c>
      <c r="G22" s="316">
        <v>97.27</v>
      </c>
      <c r="H22" s="316">
        <v>100</v>
      </c>
      <c r="I22" s="316">
        <v>-7.879534046784742</v>
      </c>
      <c r="M22" s="36"/>
      <c r="N22" s="26"/>
      <c r="O22" s="26"/>
      <c r="P22" s="26"/>
      <c r="Q22" s="26"/>
      <c r="R22" s="26"/>
      <c r="S22" s="26"/>
      <c r="T22" s="26"/>
      <c r="U22" s="26"/>
      <c r="V22" s="26"/>
      <c r="W22" s="26"/>
      <c r="X22" s="26"/>
      <c r="Y22" s="26"/>
      <c r="Z22" s="26"/>
      <c r="AA22" s="26"/>
    </row>
    <row r="23" spans="3:27" ht="12.75">
      <c r="C23" s="439">
        <v>1995</v>
      </c>
      <c r="D23" s="323">
        <v>98.76</v>
      </c>
      <c r="E23" s="323">
        <v>97.84</v>
      </c>
      <c r="F23" s="323">
        <v>105.95</v>
      </c>
      <c r="G23" s="323">
        <v>102.08</v>
      </c>
      <c r="H23" s="323">
        <v>101.69</v>
      </c>
      <c r="I23" s="323">
        <v>4.9449984579006845</v>
      </c>
      <c r="M23" s="36"/>
      <c r="N23" s="26"/>
      <c r="O23" s="26"/>
      <c r="P23" s="26"/>
      <c r="Q23" s="26"/>
      <c r="R23" s="26"/>
      <c r="S23" s="26"/>
      <c r="T23" s="26"/>
      <c r="U23" s="26"/>
      <c r="V23" s="26"/>
      <c r="W23" s="26"/>
      <c r="X23" s="26"/>
      <c r="Y23" s="26"/>
      <c r="Z23" s="26"/>
      <c r="AA23" s="26"/>
    </row>
    <row r="24" spans="3:27" ht="12.75">
      <c r="C24" s="440">
        <v>1996</v>
      </c>
      <c r="D24" s="316">
        <v>103.04</v>
      </c>
      <c r="E24" s="316">
        <v>100.73</v>
      </c>
      <c r="F24" s="316">
        <v>97.42</v>
      </c>
      <c r="G24" s="316">
        <v>91.96</v>
      </c>
      <c r="H24" s="316">
        <v>98.52</v>
      </c>
      <c r="I24" s="316">
        <v>-9.913793103448276</v>
      </c>
      <c r="M24" s="36"/>
      <c r="N24" s="26"/>
      <c r="O24" s="26"/>
      <c r="P24" s="26"/>
      <c r="Q24" s="26"/>
      <c r="R24" s="26"/>
      <c r="S24" s="26"/>
      <c r="T24" s="26"/>
      <c r="U24" s="26"/>
      <c r="V24" s="26"/>
      <c r="W24" s="26"/>
      <c r="X24" s="26"/>
      <c r="Y24" s="26"/>
      <c r="Z24" s="26"/>
      <c r="AA24" s="26"/>
    </row>
    <row r="25" spans="3:27" ht="12.75">
      <c r="C25" s="439">
        <v>1997</v>
      </c>
      <c r="D25" s="323">
        <v>90.35</v>
      </c>
      <c r="E25" s="323">
        <v>88.47</v>
      </c>
      <c r="F25" s="323">
        <v>98.9</v>
      </c>
      <c r="G25" s="323">
        <v>101.16</v>
      </c>
      <c r="H25" s="323">
        <v>94.11</v>
      </c>
      <c r="I25" s="323">
        <v>10.00434971726838</v>
      </c>
      <c r="M25" s="36"/>
      <c r="N25" s="26"/>
      <c r="O25" s="26"/>
      <c r="P25" s="26"/>
      <c r="Q25" s="26"/>
      <c r="R25" s="26"/>
      <c r="S25" s="26"/>
      <c r="T25" s="26"/>
      <c r="U25" s="26"/>
      <c r="V25" s="26"/>
      <c r="W25" s="26"/>
      <c r="X25" s="26"/>
      <c r="Y25" s="26"/>
      <c r="Z25" s="26"/>
      <c r="AA25" s="26"/>
    </row>
    <row r="26" spans="3:27" ht="12.75">
      <c r="C26" s="440">
        <v>1998</v>
      </c>
      <c r="D26" s="316">
        <v>97.49</v>
      </c>
      <c r="E26" s="316">
        <v>95.1</v>
      </c>
      <c r="F26" s="316">
        <v>102.94</v>
      </c>
      <c r="G26" s="316">
        <v>103.5</v>
      </c>
      <c r="H26" s="316">
        <v>99.14</v>
      </c>
      <c r="I26" s="316">
        <v>2.313167259786475</v>
      </c>
      <c r="M26" s="36"/>
      <c r="N26" s="26"/>
      <c r="O26" s="26"/>
      <c r="P26" s="26"/>
      <c r="Q26" s="26"/>
      <c r="R26" s="26"/>
      <c r="S26" s="26"/>
      <c r="T26" s="26"/>
      <c r="U26" s="26"/>
      <c r="V26" s="26"/>
      <c r="W26" s="26"/>
      <c r="X26" s="26"/>
      <c r="Y26" s="26"/>
      <c r="Z26" s="26"/>
      <c r="AA26" s="26"/>
    </row>
    <row r="27" spans="3:27" ht="12.75">
      <c r="C27" s="439">
        <v>1999</v>
      </c>
      <c r="D27" s="323">
        <v>96.68</v>
      </c>
      <c r="E27" s="323">
        <v>105.35</v>
      </c>
      <c r="F27" s="323">
        <v>119.2</v>
      </c>
      <c r="G27" s="323">
        <v>109.93</v>
      </c>
      <c r="H27" s="323">
        <v>107.59</v>
      </c>
      <c r="I27" s="323">
        <v>6.212560386473442</v>
      </c>
      <c r="J27" s="15"/>
      <c r="M27" s="36"/>
      <c r="N27" s="26"/>
      <c r="O27" s="26"/>
      <c r="P27" s="26"/>
      <c r="Q27" s="26"/>
      <c r="R27" s="26"/>
      <c r="S27" s="26"/>
      <c r="T27" s="26"/>
      <c r="U27" s="26"/>
      <c r="V27" s="26"/>
      <c r="W27" s="26"/>
      <c r="X27" s="26"/>
      <c r="Y27" s="26"/>
      <c r="Z27" s="26"/>
      <c r="AA27" s="26"/>
    </row>
    <row r="28" spans="3:27" ht="12.75">
      <c r="C28" s="440">
        <v>2000</v>
      </c>
      <c r="D28" s="232">
        <v>110.13</v>
      </c>
      <c r="E28" s="232">
        <v>118.18</v>
      </c>
      <c r="F28" s="232">
        <v>120.36</v>
      </c>
      <c r="G28" s="232">
        <v>119.39</v>
      </c>
      <c r="H28" s="232">
        <v>115.33</v>
      </c>
      <c r="I28" s="316">
        <v>8.605476212134988</v>
      </c>
      <c r="J28" s="15"/>
      <c r="M28" s="36"/>
      <c r="N28" s="26"/>
      <c r="O28" s="26"/>
      <c r="P28" s="26"/>
      <c r="Q28" s="26"/>
      <c r="R28" s="26"/>
      <c r="S28" s="26"/>
      <c r="T28" s="26"/>
      <c r="U28" s="26"/>
      <c r="V28" s="26"/>
      <c r="W28" s="26"/>
      <c r="X28" s="26"/>
      <c r="Y28" s="26"/>
      <c r="Z28" s="26"/>
      <c r="AA28" s="26"/>
    </row>
    <row r="29" spans="3:27" ht="12.75">
      <c r="C29" s="439">
        <v>2001</v>
      </c>
      <c r="D29" s="244">
        <v>119.1</v>
      </c>
      <c r="E29" s="244">
        <v>117.78</v>
      </c>
      <c r="F29" s="244">
        <v>118.58</v>
      </c>
      <c r="G29" s="244">
        <v>115.29</v>
      </c>
      <c r="H29" s="244">
        <v>118.26</v>
      </c>
      <c r="I29" s="323">
        <v>-3.434123460926375</v>
      </c>
      <c r="J29" s="15"/>
      <c r="M29" s="36"/>
      <c r="N29" s="26"/>
      <c r="O29" s="26"/>
      <c r="P29" s="26"/>
      <c r="Q29" s="26"/>
      <c r="R29" s="26"/>
      <c r="S29" s="26"/>
      <c r="T29" s="26"/>
      <c r="U29" s="26"/>
      <c r="V29" s="26"/>
      <c r="W29" s="26"/>
      <c r="X29" s="26"/>
      <c r="Y29" s="26"/>
      <c r="Z29" s="26"/>
      <c r="AA29" s="26"/>
    </row>
    <row r="30" spans="3:27" ht="12.75">
      <c r="C30" s="440">
        <v>2002</v>
      </c>
      <c r="D30" s="232">
        <v>111.67</v>
      </c>
      <c r="E30" s="232">
        <v>113.4</v>
      </c>
      <c r="F30" s="232">
        <v>127.16</v>
      </c>
      <c r="G30" s="232">
        <v>130.99</v>
      </c>
      <c r="H30" s="232">
        <v>119.1</v>
      </c>
      <c r="I30" s="316">
        <v>13.617833289964443</v>
      </c>
      <c r="J30" s="15"/>
      <c r="M30" s="36"/>
      <c r="N30" s="26"/>
      <c r="O30" s="26"/>
      <c r="P30" s="26"/>
      <c r="Q30" s="26"/>
      <c r="R30" s="26"/>
      <c r="S30" s="26"/>
      <c r="T30" s="26"/>
      <c r="U30" s="26"/>
      <c r="V30" s="26"/>
      <c r="W30" s="26"/>
      <c r="X30" s="26"/>
      <c r="Y30" s="26"/>
      <c r="Z30" s="26"/>
      <c r="AA30" s="26"/>
    </row>
    <row r="31" spans="3:27" ht="12.75">
      <c r="C31" s="554">
        <v>2003</v>
      </c>
      <c r="D31" s="324">
        <v>140.02</v>
      </c>
      <c r="E31" s="324">
        <v>135.14</v>
      </c>
      <c r="F31" s="324">
        <v>135.94</v>
      </c>
      <c r="G31" s="324">
        <v>136.91</v>
      </c>
      <c r="H31" s="324">
        <v>136.65</v>
      </c>
      <c r="I31" s="487">
        <v>4.5194289640430485</v>
      </c>
      <c r="J31" s="15"/>
      <c r="M31" s="36"/>
      <c r="N31" s="26"/>
      <c r="O31" s="26"/>
      <c r="P31" s="26"/>
      <c r="Q31" s="26"/>
      <c r="R31" s="26"/>
      <c r="S31" s="26"/>
      <c r="T31" s="26"/>
      <c r="U31" s="26"/>
      <c r="V31" s="26"/>
      <c r="W31" s="26"/>
      <c r="X31" s="26"/>
      <c r="Y31" s="26"/>
      <c r="Z31" s="26"/>
      <c r="AA31" s="26"/>
    </row>
    <row r="32" spans="3:27" ht="12.75">
      <c r="C32" s="555">
        <v>2004</v>
      </c>
      <c r="D32" s="628">
        <v>128.5657245422676</v>
      </c>
      <c r="E32" s="628">
        <v>130.55605369115676</v>
      </c>
      <c r="F32" s="628">
        <v>125.14291044543633</v>
      </c>
      <c r="G32" s="628">
        <v>122.7679189729062</v>
      </c>
      <c r="H32" s="628">
        <v>126.75815191294173</v>
      </c>
      <c r="I32" s="484">
        <v>-10.329472666053462</v>
      </c>
      <c r="J32" s="15"/>
      <c r="M32" s="36"/>
      <c r="N32" s="26"/>
      <c r="O32" s="26"/>
      <c r="P32" s="26"/>
      <c r="Q32" s="26"/>
      <c r="R32" s="26"/>
      <c r="S32" s="26"/>
      <c r="T32" s="26"/>
      <c r="U32" s="26"/>
      <c r="V32" s="26"/>
      <c r="W32" s="26"/>
      <c r="X32" s="26"/>
      <c r="Y32" s="26"/>
      <c r="Z32" s="26"/>
      <c r="AA32" s="26"/>
    </row>
    <row r="33" spans="3:27" ht="12.75">
      <c r="C33" s="554">
        <v>2005</v>
      </c>
      <c r="D33" s="324">
        <v>117.99569921210843</v>
      </c>
      <c r="E33" s="324">
        <v>117.13280454663774</v>
      </c>
      <c r="F33" s="324">
        <v>119.71001586692833</v>
      </c>
      <c r="G33" s="324">
        <v>118.9828021588055</v>
      </c>
      <c r="H33" s="324">
        <v>118.45533044612</v>
      </c>
      <c r="I33" s="487">
        <v>-3.0831481430715235</v>
      </c>
      <c r="J33" s="15"/>
      <c r="M33" s="36"/>
      <c r="N33" s="26"/>
      <c r="O33" s="26"/>
      <c r="P33" s="26"/>
      <c r="Q33" s="26"/>
      <c r="R33" s="26"/>
      <c r="S33" s="26"/>
      <c r="T33" s="26"/>
      <c r="U33" s="26"/>
      <c r="V33" s="26"/>
      <c r="W33" s="26"/>
      <c r="X33" s="26"/>
      <c r="Y33" s="26"/>
      <c r="Z33" s="26"/>
      <c r="AA33" s="26"/>
    </row>
    <row r="34" spans="3:27" ht="12.75">
      <c r="C34" s="555">
        <v>2006</v>
      </c>
      <c r="D34" s="628">
        <v>117.37671457795011</v>
      </c>
      <c r="E34" s="628">
        <v>131.04654620047216</v>
      </c>
      <c r="F34" s="628">
        <v>123.85055408882242</v>
      </c>
      <c r="G34" s="628">
        <v>118.77457676128161</v>
      </c>
      <c r="H34" s="628">
        <v>122.76209790713158</v>
      </c>
      <c r="I34" s="484">
        <v>-0.1750046172605435</v>
      </c>
      <c r="J34" s="15"/>
      <c r="M34" s="36"/>
      <c r="N34" s="26"/>
      <c r="O34" s="26"/>
      <c r="P34" s="26"/>
      <c r="Q34" s="26"/>
      <c r="R34" s="26"/>
      <c r="S34" s="26"/>
      <c r="T34" s="26"/>
      <c r="U34" s="26"/>
      <c r="V34" s="26"/>
      <c r="W34" s="26"/>
      <c r="X34" s="26"/>
      <c r="Y34" s="26"/>
      <c r="Z34" s="26"/>
      <c r="AA34" s="26"/>
    </row>
    <row r="35" spans="3:27" ht="12.75">
      <c r="C35" s="441">
        <v>2007</v>
      </c>
      <c r="D35" s="627">
        <v>117.28607778808751</v>
      </c>
      <c r="E35" s="627">
        <v>107.89881033419822</v>
      </c>
      <c r="F35" s="627">
        <v>120.59569998316933</v>
      </c>
      <c r="G35" s="627">
        <v>118.49707636178226</v>
      </c>
      <c r="H35" s="627">
        <v>116.06941611680932</v>
      </c>
      <c r="I35" s="438">
        <v>-0.23363619308623962</v>
      </c>
      <c r="J35" s="15"/>
      <c r="M35" s="36"/>
      <c r="N35" s="26"/>
      <c r="O35" s="26"/>
      <c r="P35" s="26"/>
      <c r="Q35" s="26"/>
      <c r="R35" s="26"/>
      <c r="S35" s="26"/>
      <c r="T35" s="26"/>
      <c r="U35" s="26"/>
      <c r="V35" s="26"/>
      <c r="W35" s="26"/>
      <c r="X35" s="26"/>
      <c r="Y35" s="26"/>
      <c r="Z35" s="26"/>
      <c r="AA35" s="26"/>
    </row>
    <row r="36" spans="3:27" ht="12.75">
      <c r="C36" s="383" t="s">
        <v>173</v>
      </c>
      <c r="M36" s="36"/>
      <c r="N36" s="26"/>
      <c r="O36" s="26"/>
      <c r="P36" s="26"/>
      <c r="Q36" s="26"/>
      <c r="R36" s="26"/>
      <c r="S36" s="26"/>
      <c r="T36" s="26"/>
      <c r="U36" s="26"/>
      <c r="V36" s="26"/>
      <c r="W36" s="26"/>
      <c r="X36" s="26"/>
      <c r="Y36" s="26"/>
      <c r="Z36" s="26"/>
      <c r="AA36" s="26"/>
    </row>
    <row r="37" spans="3:27" ht="12.75">
      <c r="C37" s="383" t="s">
        <v>57</v>
      </c>
      <c r="M37" s="36"/>
      <c r="N37" s="26"/>
      <c r="O37" s="26"/>
      <c r="P37" s="26"/>
      <c r="Q37" s="26"/>
      <c r="R37" s="26"/>
      <c r="S37" s="26"/>
      <c r="T37" s="26"/>
      <c r="U37" s="26"/>
      <c r="V37" s="26"/>
      <c r="W37" s="26"/>
      <c r="X37" s="26"/>
      <c r="Y37" s="26"/>
      <c r="Z37" s="26"/>
      <c r="AA37" s="26"/>
    </row>
    <row r="38" spans="3:27" ht="12.75">
      <c r="C38" s="383" t="s">
        <v>58</v>
      </c>
      <c r="M38" s="36"/>
      <c r="N38" s="26"/>
      <c r="O38" s="26"/>
      <c r="P38" s="26"/>
      <c r="Q38" s="26"/>
      <c r="R38" s="26"/>
      <c r="S38" s="26"/>
      <c r="T38" s="26"/>
      <c r="U38" s="26"/>
      <c r="V38" s="26"/>
      <c r="W38" s="26"/>
      <c r="X38" s="26"/>
      <c r="Y38" s="26"/>
      <c r="Z38" s="26"/>
      <c r="AA38" s="26"/>
    </row>
    <row r="39" ht="12.75">
      <c r="C39" s="383"/>
    </row>
    <row r="40" spans="2:10" ht="15.75">
      <c r="B40" s="541" t="s">
        <v>198</v>
      </c>
      <c r="C40" s="541"/>
      <c r="D40" s="106"/>
      <c r="E40" s="106"/>
      <c r="F40" s="106"/>
      <c r="G40" s="137"/>
      <c r="H40" s="106"/>
      <c r="I40" s="106"/>
      <c r="J40" s="106" t="s">
        <v>197</v>
      </c>
    </row>
  </sheetData>
  <mergeCells count="7">
    <mergeCell ref="I4:J4"/>
    <mergeCell ref="B40:C40"/>
    <mergeCell ref="B6:J6"/>
    <mergeCell ref="C8:I8"/>
    <mergeCell ref="C9:I9"/>
    <mergeCell ref="C10:I10"/>
    <mergeCell ref="C11:I11"/>
  </mergeCells>
  <hyperlinks>
    <hyperlink ref="I4" location="Índice!B6" display="Volver"/>
    <hyperlink ref="I4:J4" location="Índice!B6" display="Volver al índice"/>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29.xml><?xml version="1.0" encoding="utf-8"?>
<worksheet xmlns="http://schemas.openxmlformats.org/spreadsheetml/2006/main" xmlns:r="http://schemas.openxmlformats.org/officeDocument/2006/relationships">
  <dimension ref="B2:K78"/>
  <sheetViews>
    <sheetView showGridLines="0" view="pageBreakPreview" zoomScale="80" zoomScaleSheetLayoutView="80" workbookViewId="0" topLeftCell="A1">
      <selection activeCell="A1" sqref="A1"/>
    </sheetView>
  </sheetViews>
  <sheetFormatPr defaultColWidth="9.140625" defaultRowHeight="12.75"/>
  <cols>
    <col min="2" max="2" width="4.28125" style="0" customWidth="1"/>
    <col min="3" max="6" width="10.7109375" style="463" customWidth="1"/>
    <col min="7" max="11" width="10.7109375" style="0" customWidth="1"/>
  </cols>
  <sheetData>
    <row r="2" spans="2:11" ht="12.75">
      <c r="B2" s="457"/>
      <c r="C2" s="457"/>
      <c r="D2" s="457"/>
      <c r="E2" s="457"/>
      <c r="F2" s="457"/>
      <c r="G2" s="457"/>
      <c r="H2" s="457"/>
      <c r="I2" s="457"/>
      <c r="J2" s="457"/>
      <c r="K2" s="457" t="s">
        <v>195</v>
      </c>
    </row>
    <row r="4" spans="3:11" s="458" customFormat="1" ht="12.75">
      <c r="C4" s="459"/>
      <c r="D4" s="459"/>
      <c r="E4" s="459"/>
      <c r="F4" s="459"/>
      <c r="J4" s="105"/>
      <c r="K4" s="105" t="s">
        <v>194</v>
      </c>
    </row>
    <row r="5" spans="3:6" s="458" customFormat="1" ht="12.75">
      <c r="C5" s="459"/>
      <c r="D5" s="459"/>
      <c r="E5" s="459"/>
      <c r="F5" s="459"/>
    </row>
    <row r="6" spans="2:11" s="458" customFormat="1" ht="18.75">
      <c r="B6" s="543" t="s">
        <v>399</v>
      </c>
      <c r="C6" s="543"/>
      <c r="D6" s="543"/>
      <c r="E6" s="543"/>
      <c r="F6" s="543"/>
      <c r="G6" s="543"/>
      <c r="H6" s="543"/>
      <c r="I6" s="543"/>
      <c r="J6" s="543"/>
      <c r="K6" s="543"/>
    </row>
    <row r="7" spans="3:8" s="458" customFormat="1" ht="12.75">
      <c r="C7" s="459"/>
      <c r="D7" s="459"/>
      <c r="E7" s="459"/>
      <c r="F7" s="459"/>
      <c r="G7" s="460"/>
      <c r="H7" s="460"/>
    </row>
    <row r="8" spans="2:11" s="458" customFormat="1" ht="12" customHeight="1">
      <c r="B8" s="465" t="s">
        <v>400</v>
      </c>
      <c r="C8" s="64"/>
      <c r="D8" s="64"/>
      <c r="E8" s="64"/>
      <c r="F8" s="64"/>
      <c r="G8" s="121"/>
      <c r="H8" s="455"/>
      <c r="I8" s="455"/>
      <c r="J8" s="455"/>
      <c r="K8" s="455"/>
    </row>
    <row r="9" spans="2:11" s="458" customFormat="1" ht="12" customHeight="1">
      <c r="B9" s="466"/>
      <c r="C9" s="64"/>
      <c r="D9" s="64"/>
      <c r="E9" s="64"/>
      <c r="F9" s="64"/>
      <c r="G9" s="121"/>
      <c r="H9" s="455"/>
      <c r="I9" s="455"/>
      <c r="J9" s="455"/>
      <c r="K9" s="455"/>
    </row>
    <row r="10" spans="2:11" s="458" customFormat="1" ht="12" customHeight="1">
      <c r="B10" s="619" t="s">
        <v>401</v>
      </c>
      <c r="C10" s="620"/>
      <c r="D10" s="620"/>
      <c r="E10" s="620"/>
      <c r="F10" s="620"/>
      <c r="G10" s="620"/>
      <c r="H10" s="620"/>
      <c r="I10" s="620"/>
      <c r="J10" s="620"/>
      <c r="K10" s="620"/>
    </row>
    <row r="11" spans="2:11" s="458" customFormat="1" ht="12" customHeight="1">
      <c r="B11" s="620"/>
      <c r="C11" s="620"/>
      <c r="D11" s="620"/>
      <c r="E11" s="620"/>
      <c r="F11" s="620"/>
      <c r="G11" s="620"/>
      <c r="H11" s="620"/>
      <c r="I11" s="620"/>
      <c r="J11" s="620"/>
      <c r="K11" s="620"/>
    </row>
    <row r="12" spans="2:11" s="458" customFormat="1" ht="12" customHeight="1">
      <c r="B12" s="466"/>
      <c r="C12" s="64"/>
      <c r="D12" s="64"/>
      <c r="E12" s="64"/>
      <c r="F12" s="64"/>
      <c r="G12" s="121"/>
      <c r="H12" s="455"/>
      <c r="I12" s="455"/>
      <c r="J12" s="455"/>
      <c r="K12" s="455"/>
    </row>
    <row r="13" spans="2:11" s="458" customFormat="1" ht="12" customHeight="1">
      <c r="B13" s="619" t="s">
        <v>497</v>
      </c>
      <c r="C13" s="619"/>
      <c r="D13" s="619"/>
      <c r="E13" s="619"/>
      <c r="F13" s="619"/>
      <c r="G13" s="619"/>
      <c r="H13" s="619"/>
      <c r="I13" s="619"/>
      <c r="J13" s="619"/>
      <c r="K13" s="619"/>
    </row>
    <row r="14" spans="2:11" s="458" customFormat="1" ht="12" customHeight="1">
      <c r="B14" s="619"/>
      <c r="C14" s="619"/>
      <c r="D14" s="619"/>
      <c r="E14" s="619"/>
      <c r="F14" s="619"/>
      <c r="G14" s="619"/>
      <c r="H14" s="619"/>
      <c r="I14" s="619"/>
      <c r="J14" s="619"/>
      <c r="K14" s="619"/>
    </row>
    <row r="15" spans="2:11" s="458" customFormat="1" ht="12" customHeight="1">
      <c r="B15" s="466"/>
      <c r="C15" s="64"/>
      <c r="D15" s="64"/>
      <c r="E15" s="64"/>
      <c r="F15" s="64"/>
      <c r="G15" s="121"/>
      <c r="H15" s="455"/>
      <c r="I15" s="455"/>
      <c r="J15" s="455"/>
      <c r="K15" s="455"/>
    </row>
    <row r="16" spans="2:11" s="458" customFormat="1" ht="12" customHeight="1">
      <c r="B16" s="619" t="s">
        <v>498</v>
      </c>
      <c r="C16" s="619"/>
      <c r="D16" s="619"/>
      <c r="E16" s="619"/>
      <c r="F16" s="619"/>
      <c r="G16" s="619"/>
      <c r="H16" s="619"/>
      <c r="I16" s="619"/>
      <c r="J16" s="619"/>
      <c r="K16" s="619"/>
    </row>
    <row r="17" spans="2:11" s="458" customFormat="1" ht="12" customHeight="1">
      <c r="B17" s="619"/>
      <c r="C17" s="619"/>
      <c r="D17" s="619"/>
      <c r="E17" s="619"/>
      <c r="F17" s="619"/>
      <c r="G17" s="619"/>
      <c r="H17" s="619"/>
      <c r="I17" s="619"/>
      <c r="J17" s="619"/>
      <c r="K17" s="619"/>
    </row>
    <row r="18" s="458" customFormat="1" ht="12" customHeight="1"/>
    <row r="19" spans="2:11" s="458" customFormat="1" ht="12" customHeight="1">
      <c r="B19" s="621" t="s">
        <v>171</v>
      </c>
      <c r="C19" s="622"/>
      <c r="D19" s="622"/>
      <c r="E19" s="622"/>
      <c r="F19" s="622"/>
      <c r="G19" s="622"/>
      <c r="H19" s="622"/>
      <c r="I19" s="622"/>
      <c r="J19" s="622"/>
      <c r="K19" s="622"/>
    </row>
    <row r="20" spans="2:11" s="458" customFormat="1" ht="12" customHeight="1">
      <c r="B20" s="622"/>
      <c r="C20" s="622"/>
      <c r="D20" s="622"/>
      <c r="E20" s="622"/>
      <c r="F20" s="622"/>
      <c r="G20" s="622"/>
      <c r="H20" s="622"/>
      <c r="I20" s="622"/>
      <c r="J20" s="622"/>
      <c r="K20" s="622"/>
    </row>
    <row r="21" spans="2:11" s="458" customFormat="1" ht="12" customHeight="1">
      <c r="B21" s="53"/>
      <c r="C21" s="64"/>
      <c r="D21" s="64"/>
      <c r="E21" s="64"/>
      <c r="F21" s="64"/>
      <c r="G21" s="121"/>
      <c r="H21" s="455"/>
      <c r="I21" s="455"/>
      <c r="J21" s="455"/>
      <c r="K21" s="455"/>
    </row>
    <row r="22" spans="2:11" s="458" customFormat="1" ht="12" customHeight="1">
      <c r="B22" s="619" t="s">
        <v>490</v>
      </c>
      <c r="C22" s="619"/>
      <c r="D22" s="619"/>
      <c r="E22" s="619"/>
      <c r="F22" s="619"/>
      <c r="G22" s="619"/>
      <c r="H22" s="619"/>
      <c r="I22" s="619"/>
      <c r="J22" s="619"/>
      <c r="K22" s="619"/>
    </row>
    <row r="23" spans="2:11" s="458" customFormat="1" ht="12" customHeight="1">
      <c r="B23" s="619"/>
      <c r="C23" s="619"/>
      <c r="D23" s="619"/>
      <c r="E23" s="619"/>
      <c r="F23" s="619"/>
      <c r="G23" s="619"/>
      <c r="H23" s="619"/>
      <c r="I23" s="619"/>
      <c r="J23" s="619"/>
      <c r="K23" s="619"/>
    </row>
    <row r="24" spans="2:11" s="458" customFormat="1" ht="12" customHeight="1">
      <c r="B24" s="620"/>
      <c r="C24" s="620"/>
      <c r="D24" s="620"/>
      <c r="E24" s="620"/>
      <c r="F24" s="620"/>
      <c r="G24" s="620"/>
      <c r="H24" s="620"/>
      <c r="I24" s="620"/>
      <c r="J24" s="620"/>
      <c r="K24" s="620"/>
    </row>
    <row r="25" spans="2:11" s="458" customFormat="1" ht="12" customHeight="1">
      <c r="B25" s="53"/>
      <c r="C25" s="64"/>
      <c r="D25" s="64"/>
      <c r="E25" s="64"/>
      <c r="F25" s="64"/>
      <c r="G25" s="121"/>
      <c r="H25" s="455"/>
      <c r="I25" s="455"/>
      <c r="J25" s="455"/>
      <c r="K25" s="455"/>
    </row>
    <row r="26" spans="2:11" s="458" customFormat="1" ht="12" customHeight="1">
      <c r="B26" s="619" t="s">
        <v>491</v>
      </c>
      <c r="C26" s="619"/>
      <c r="D26" s="619"/>
      <c r="E26" s="619"/>
      <c r="F26" s="619"/>
      <c r="G26" s="619"/>
      <c r="H26" s="619"/>
      <c r="I26" s="619"/>
      <c r="J26" s="619"/>
      <c r="K26" s="619"/>
    </row>
    <row r="27" spans="2:11" s="458" customFormat="1" ht="12" customHeight="1">
      <c r="B27" s="619"/>
      <c r="C27" s="619"/>
      <c r="D27" s="619"/>
      <c r="E27" s="619"/>
      <c r="F27" s="619"/>
      <c r="G27" s="619"/>
      <c r="H27" s="619"/>
      <c r="I27" s="619"/>
      <c r="J27" s="619"/>
      <c r="K27" s="619"/>
    </row>
    <row r="28" spans="2:11" s="458" customFormat="1" ht="12" customHeight="1">
      <c r="B28" s="53"/>
      <c r="C28" s="64"/>
      <c r="D28" s="64"/>
      <c r="E28" s="64"/>
      <c r="F28" s="64"/>
      <c r="G28" s="121"/>
      <c r="H28" s="455"/>
      <c r="I28" s="455"/>
      <c r="J28" s="455"/>
      <c r="K28" s="455"/>
    </row>
    <row r="29" spans="2:11" s="458" customFormat="1" ht="12" customHeight="1">
      <c r="B29" s="461" t="s">
        <v>492</v>
      </c>
      <c r="C29" s="64"/>
      <c r="D29" s="64"/>
      <c r="E29" s="64"/>
      <c r="F29" s="64"/>
      <c r="G29" s="121"/>
      <c r="H29" s="455"/>
      <c r="I29" s="455"/>
      <c r="J29" s="455"/>
      <c r="K29" s="455"/>
    </row>
    <row r="30" spans="2:11" s="458" customFormat="1" ht="12" customHeight="1">
      <c r="B30" s="53"/>
      <c r="C30" s="64"/>
      <c r="D30" s="64"/>
      <c r="E30" s="64"/>
      <c r="F30" s="64"/>
      <c r="G30" s="121"/>
      <c r="H30" s="455"/>
      <c r="I30" s="455"/>
      <c r="J30" s="455"/>
      <c r="K30" s="455"/>
    </row>
    <row r="31" spans="2:11" s="458" customFormat="1" ht="12" customHeight="1">
      <c r="B31" s="461" t="s">
        <v>499</v>
      </c>
      <c r="C31" s="64"/>
      <c r="D31" s="64"/>
      <c r="E31" s="64"/>
      <c r="F31" s="64"/>
      <c r="G31" s="121"/>
      <c r="H31" s="455"/>
      <c r="I31" s="455"/>
      <c r="J31" s="455"/>
      <c r="K31" s="455"/>
    </row>
    <row r="32" spans="2:11" s="458" customFormat="1" ht="12" customHeight="1">
      <c r="B32" s="53"/>
      <c r="C32" s="64"/>
      <c r="D32" s="64"/>
      <c r="E32" s="64"/>
      <c r="F32" s="64"/>
      <c r="G32" s="121"/>
      <c r="H32" s="455"/>
      <c r="I32" s="455"/>
      <c r="J32" s="455"/>
      <c r="K32" s="455"/>
    </row>
    <row r="33" spans="2:11" s="458" customFormat="1" ht="12" customHeight="1">
      <c r="B33" s="619" t="s">
        <v>493</v>
      </c>
      <c r="C33" s="619"/>
      <c r="D33" s="619"/>
      <c r="E33" s="619"/>
      <c r="F33" s="619"/>
      <c r="G33" s="619"/>
      <c r="H33" s="619"/>
      <c r="I33" s="619"/>
      <c r="J33" s="619"/>
      <c r="K33" s="619"/>
    </row>
    <row r="34" spans="2:11" s="458" customFormat="1" ht="12" customHeight="1">
      <c r="B34" s="619"/>
      <c r="C34" s="619"/>
      <c r="D34" s="619"/>
      <c r="E34" s="619"/>
      <c r="F34" s="619"/>
      <c r="G34" s="619"/>
      <c r="H34" s="619"/>
      <c r="I34" s="619"/>
      <c r="J34" s="619"/>
      <c r="K34" s="619"/>
    </row>
    <row r="35" spans="2:11" s="458" customFormat="1" ht="12" customHeight="1">
      <c r="B35" s="53"/>
      <c r="C35" s="64"/>
      <c r="D35" s="64"/>
      <c r="E35" s="64"/>
      <c r="F35" s="64"/>
      <c r="G35" s="121"/>
      <c r="H35" s="455"/>
      <c r="I35" s="455"/>
      <c r="J35" s="455"/>
      <c r="K35" s="455"/>
    </row>
    <row r="36" spans="2:11" s="458" customFormat="1" ht="12" customHeight="1">
      <c r="B36" s="619" t="s">
        <v>500</v>
      </c>
      <c r="C36" s="619"/>
      <c r="D36" s="619"/>
      <c r="E36" s="619"/>
      <c r="F36" s="619"/>
      <c r="G36" s="619"/>
      <c r="H36" s="619"/>
      <c r="I36" s="619"/>
      <c r="J36" s="619"/>
      <c r="K36" s="619"/>
    </row>
    <row r="37" spans="2:11" s="458" customFormat="1" ht="12" customHeight="1">
      <c r="B37" s="619"/>
      <c r="C37" s="619"/>
      <c r="D37" s="619"/>
      <c r="E37" s="619"/>
      <c r="F37" s="619"/>
      <c r="G37" s="619"/>
      <c r="H37" s="619"/>
      <c r="I37" s="619"/>
      <c r="J37" s="619"/>
      <c r="K37" s="619"/>
    </row>
    <row r="38" spans="2:11" s="458" customFormat="1" ht="12" customHeight="1">
      <c r="B38" s="53"/>
      <c r="C38" s="64"/>
      <c r="D38" s="64"/>
      <c r="E38" s="64"/>
      <c r="F38" s="64"/>
      <c r="G38" s="121"/>
      <c r="H38" s="455"/>
      <c r="I38" s="455"/>
      <c r="J38" s="455"/>
      <c r="K38" s="455"/>
    </row>
    <row r="39" spans="2:11" s="458" customFormat="1" ht="12" customHeight="1">
      <c r="B39" s="461" t="s">
        <v>501</v>
      </c>
      <c r="C39" s="64"/>
      <c r="D39" s="64"/>
      <c r="E39" s="64"/>
      <c r="F39" s="64"/>
      <c r="G39" s="121"/>
      <c r="H39" s="455"/>
      <c r="I39" s="455"/>
      <c r="J39" s="455"/>
      <c r="K39" s="455"/>
    </row>
    <row r="40" spans="2:11" s="458" customFormat="1" ht="12" customHeight="1">
      <c r="B40" s="53"/>
      <c r="C40" s="64"/>
      <c r="D40" s="64"/>
      <c r="E40" s="64"/>
      <c r="F40" s="64"/>
      <c r="G40" s="121"/>
      <c r="H40" s="455"/>
      <c r="I40" s="455"/>
      <c r="J40" s="455"/>
      <c r="K40" s="455"/>
    </row>
    <row r="41" spans="2:11" s="458" customFormat="1" ht="12" customHeight="1">
      <c r="B41" s="619" t="s">
        <v>502</v>
      </c>
      <c r="C41" s="619"/>
      <c r="D41" s="619"/>
      <c r="E41" s="619"/>
      <c r="F41" s="619"/>
      <c r="G41" s="619"/>
      <c r="H41" s="619"/>
      <c r="I41" s="619"/>
      <c r="J41" s="619"/>
      <c r="K41" s="619"/>
    </row>
    <row r="42" spans="2:11" s="458" customFormat="1" ht="12" customHeight="1">
      <c r="B42" s="619"/>
      <c r="C42" s="619"/>
      <c r="D42" s="619"/>
      <c r="E42" s="619"/>
      <c r="F42" s="619"/>
      <c r="G42" s="619"/>
      <c r="H42" s="619"/>
      <c r="I42" s="619"/>
      <c r="J42" s="619"/>
      <c r="K42" s="619"/>
    </row>
    <row r="43" spans="2:11" s="458" customFormat="1" ht="12" customHeight="1">
      <c r="B43" s="620"/>
      <c r="C43" s="620"/>
      <c r="D43" s="620"/>
      <c r="E43" s="620"/>
      <c r="F43" s="620"/>
      <c r="G43" s="620"/>
      <c r="H43" s="620"/>
      <c r="I43" s="620"/>
      <c r="J43" s="620"/>
      <c r="K43" s="620"/>
    </row>
    <row r="44" spans="2:11" s="458" customFormat="1" ht="12" customHeight="1">
      <c r="B44" s="53"/>
      <c r="C44" s="64"/>
      <c r="D44" s="64"/>
      <c r="E44" s="64"/>
      <c r="F44" s="64"/>
      <c r="G44" s="121"/>
      <c r="H44" s="455"/>
      <c r="I44" s="455"/>
      <c r="J44" s="455"/>
      <c r="K44" s="455"/>
    </row>
    <row r="45" spans="2:11" s="458" customFormat="1" ht="12" customHeight="1">
      <c r="B45" s="619" t="s">
        <v>503</v>
      </c>
      <c r="C45" s="619"/>
      <c r="D45" s="619"/>
      <c r="E45" s="619"/>
      <c r="F45" s="619"/>
      <c r="G45" s="619"/>
      <c r="H45" s="619"/>
      <c r="I45" s="619"/>
      <c r="J45" s="619"/>
      <c r="K45" s="619"/>
    </row>
    <row r="46" spans="2:11" s="458" customFormat="1" ht="12" customHeight="1">
      <c r="B46" s="619"/>
      <c r="C46" s="619"/>
      <c r="D46" s="619"/>
      <c r="E46" s="619"/>
      <c r="F46" s="619"/>
      <c r="G46" s="619"/>
      <c r="H46" s="619"/>
      <c r="I46" s="619"/>
      <c r="J46" s="619"/>
      <c r="K46" s="619"/>
    </row>
    <row r="47" spans="2:11" s="458" customFormat="1" ht="12" customHeight="1">
      <c r="B47" s="620"/>
      <c r="C47" s="620"/>
      <c r="D47" s="620"/>
      <c r="E47" s="620"/>
      <c r="F47" s="620"/>
      <c r="G47" s="620"/>
      <c r="H47" s="620"/>
      <c r="I47" s="620"/>
      <c r="J47" s="620"/>
      <c r="K47" s="620"/>
    </row>
    <row r="48" spans="2:11" s="458" customFormat="1" ht="12" customHeight="1">
      <c r="B48" s="53"/>
      <c r="C48" s="64"/>
      <c r="D48" s="64"/>
      <c r="E48" s="64"/>
      <c r="F48" s="64"/>
      <c r="G48" s="121"/>
      <c r="H48" s="455"/>
      <c r="I48" s="455"/>
      <c r="J48" s="455"/>
      <c r="K48" s="455"/>
    </row>
    <row r="49" spans="2:11" s="458" customFormat="1" ht="12" customHeight="1">
      <c r="B49" s="625" t="s">
        <v>494</v>
      </c>
      <c r="C49" s="625"/>
      <c r="D49" s="625"/>
      <c r="E49" s="625"/>
      <c r="F49" s="625"/>
      <c r="G49" s="625"/>
      <c r="H49" s="625"/>
      <c r="I49" s="625"/>
      <c r="J49" s="625"/>
      <c r="K49" s="625"/>
    </row>
    <row r="50" spans="2:11" s="458" customFormat="1" ht="12" customHeight="1">
      <c r="B50" s="625"/>
      <c r="C50" s="625"/>
      <c r="D50" s="625"/>
      <c r="E50" s="625"/>
      <c r="F50" s="625"/>
      <c r="G50" s="625"/>
      <c r="H50" s="625"/>
      <c r="I50" s="625"/>
      <c r="J50" s="625"/>
      <c r="K50" s="625"/>
    </row>
    <row r="51" spans="2:11" s="458" customFormat="1" ht="12" customHeight="1">
      <c r="B51" s="626"/>
      <c r="C51" s="626"/>
      <c r="D51" s="626"/>
      <c r="E51" s="626"/>
      <c r="F51" s="626"/>
      <c r="G51" s="626"/>
      <c r="H51" s="626"/>
      <c r="I51" s="626"/>
      <c r="J51" s="626"/>
      <c r="K51" s="626"/>
    </row>
    <row r="52" spans="2:11" s="458" customFormat="1" ht="12" customHeight="1">
      <c r="B52" s="53"/>
      <c r="C52" s="64"/>
      <c r="D52" s="64"/>
      <c r="E52" s="64"/>
      <c r="F52" s="64"/>
      <c r="G52" s="121"/>
      <c r="H52" s="455"/>
      <c r="I52" s="455"/>
      <c r="J52" s="455"/>
      <c r="K52" s="455"/>
    </row>
    <row r="53" spans="2:11" s="458" customFormat="1" ht="16.5" customHeight="1">
      <c r="B53" s="624" t="s">
        <v>457</v>
      </c>
      <c r="C53" s="624"/>
      <c r="D53" s="624"/>
      <c r="E53" s="624"/>
      <c r="F53" s="624"/>
      <c r="G53" s="624"/>
      <c r="H53" s="624"/>
      <c r="I53" s="624"/>
      <c r="J53" s="624"/>
      <c r="K53" s="624"/>
    </row>
    <row r="54" spans="2:11" s="458" customFormat="1" ht="12" customHeight="1">
      <c r="B54" s="479"/>
      <c r="C54" s="467"/>
      <c r="D54" s="467"/>
      <c r="E54" s="467"/>
      <c r="F54" s="467"/>
      <c r="G54" s="468"/>
      <c r="H54" s="468"/>
      <c r="I54" s="468"/>
      <c r="J54" s="468"/>
      <c r="K54" s="468"/>
    </row>
    <row r="55" spans="2:11" s="458" customFormat="1" ht="12" customHeight="1">
      <c r="B55" s="623" t="s">
        <v>456</v>
      </c>
      <c r="C55" s="623"/>
      <c r="D55" s="623"/>
      <c r="E55" s="623"/>
      <c r="F55" s="623"/>
      <c r="G55" s="623"/>
      <c r="H55" s="623"/>
      <c r="I55" s="623"/>
      <c r="J55" s="623"/>
      <c r="K55" s="623"/>
    </row>
    <row r="56" spans="2:11" s="458" customFormat="1" ht="12" customHeight="1">
      <c r="B56" s="623"/>
      <c r="C56" s="623"/>
      <c r="D56" s="623"/>
      <c r="E56" s="623"/>
      <c r="F56" s="623"/>
      <c r="G56" s="623"/>
      <c r="H56" s="623"/>
      <c r="I56" s="623"/>
      <c r="J56" s="623"/>
      <c r="K56" s="623"/>
    </row>
    <row r="57" spans="2:11" s="458" customFormat="1" ht="12" customHeight="1">
      <c r="B57" s="464"/>
      <c r="C57" s="64"/>
      <c r="D57" s="64"/>
      <c r="E57" s="64"/>
      <c r="F57" s="64"/>
      <c r="G57" s="121"/>
      <c r="H57" s="455"/>
      <c r="I57" s="455"/>
      <c r="J57" s="455"/>
      <c r="K57" s="455"/>
    </row>
    <row r="58" spans="2:11" s="458" customFormat="1" ht="12" customHeight="1">
      <c r="B58" s="53"/>
      <c r="C58" s="64"/>
      <c r="D58" s="64"/>
      <c r="E58" s="64"/>
      <c r="F58" s="64"/>
      <c r="G58" s="121"/>
      <c r="H58" s="455"/>
      <c r="I58" s="455"/>
      <c r="J58" s="455"/>
      <c r="K58" s="455"/>
    </row>
    <row r="59" spans="2:11" s="458" customFormat="1" ht="12" customHeight="1">
      <c r="B59" s="124" t="s">
        <v>402</v>
      </c>
      <c r="C59" s="64"/>
      <c r="D59" s="64"/>
      <c r="E59" s="64"/>
      <c r="F59" s="64"/>
      <c r="G59" s="121"/>
      <c r="H59" s="455"/>
      <c r="I59" s="455"/>
      <c r="J59" s="455"/>
      <c r="K59" s="455"/>
    </row>
    <row r="60" spans="2:11" s="458" customFormat="1" ht="12" customHeight="1">
      <c r="B60" s="53"/>
      <c r="C60" s="64"/>
      <c r="D60" s="64"/>
      <c r="E60" s="64"/>
      <c r="F60" s="64"/>
      <c r="G60" s="121"/>
      <c r="H60" s="455"/>
      <c r="I60" s="455"/>
      <c r="J60" s="455"/>
      <c r="K60" s="455"/>
    </row>
    <row r="61" spans="2:11" s="458" customFormat="1" ht="12" customHeight="1">
      <c r="B61" s="619" t="s">
        <v>495</v>
      </c>
      <c r="C61" s="619"/>
      <c r="D61" s="619"/>
      <c r="E61" s="619"/>
      <c r="F61" s="619"/>
      <c r="G61" s="619"/>
      <c r="H61" s="619"/>
      <c r="I61" s="619"/>
      <c r="J61" s="619"/>
      <c r="K61" s="619"/>
    </row>
    <row r="62" spans="2:11" s="458" customFormat="1" ht="12" customHeight="1">
      <c r="B62" s="619"/>
      <c r="C62" s="619"/>
      <c r="D62" s="619"/>
      <c r="E62" s="619"/>
      <c r="F62" s="619"/>
      <c r="G62" s="619"/>
      <c r="H62" s="619"/>
      <c r="I62" s="619"/>
      <c r="J62" s="619"/>
      <c r="K62" s="619"/>
    </row>
    <row r="63" spans="2:11" s="458" customFormat="1" ht="12" customHeight="1">
      <c r="B63" s="53"/>
      <c r="C63" s="64"/>
      <c r="D63" s="64"/>
      <c r="E63" s="64"/>
      <c r="F63" s="64"/>
      <c r="G63" s="121"/>
      <c r="H63" s="455"/>
      <c r="I63" s="455"/>
      <c r="J63" s="455"/>
      <c r="K63" s="455"/>
    </row>
    <row r="64" spans="2:11" s="458" customFormat="1" ht="12" customHeight="1">
      <c r="B64" s="619" t="s">
        <v>496</v>
      </c>
      <c r="C64" s="619"/>
      <c r="D64" s="619"/>
      <c r="E64" s="619"/>
      <c r="F64" s="619"/>
      <c r="G64" s="619"/>
      <c r="H64" s="619"/>
      <c r="I64" s="619"/>
      <c r="J64" s="619"/>
      <c r="K64" s="619"/>
    </row>
    <row r="65" spans="2:11" s="458" customFormat="1" ht="12" customHeight="1">
      <c r="B65" s="619"/>
      <c r="C65" s="619"/>
      <c r="D65" s="619"/>
      <c r="E65" s="619"/>
      <c r="F65" s="619"/>
      <c r="G65" s="619"/>
      <c r="H65" s="619"/>
      <c r="I65" s="619"/>
      <c r="J65" s="619"/>
      <c r="K65" s="619"/>
    </row>
    <row r="66" spans="2:11" s="458" customFormat="1" ht="12" customHeight="1">
      <c r="B66" s="466"/>
      <c r="C66" s="64"/>
      <c r="D66" s="64"/>
      <c r="E66" s="64"/>
      <c r="F66" s="64"/>
      <c r="G66" s="121"/>
      <c r="H66" s="455"/>
      <c r="I66" s="455"/>
      <c r="J66" s="455"/>
      <c r="K66" s="455"/>
    </row>
    <row r="67" spans="2:11" s="458" customFormat="1" ht="15.75">
      <c r="B67" s="181" t="s">
        <v>198</v>
      </c>
      <c r="C67" s="462"/>
      <c r="D67" s="462"/>
      <c r="E67" s="462"/>
      <c r="F67" s="462"/>
      <c r="G67" s="112"/>
      <c r="H67" s="112"/>
      <c r="I67" s="540" t="s">
        <v>197</v>
      </c>
      <c r="J67" s="540"/>
      <c r="K67" s="540"/>
    </row>
    <row r="68" spans="3:6" s="458" customFormat="1" ht="12.75">
      <c r="C68" s="459"/>
      <c r="D68" s="459"/>
      <c r="E68" s="459"/>
      <c r="F68" s="459"/>
    </row>
    <row r="69" spans="3:6" s="458" customFormat="1" ht="12.75">
      <c r="C69" s="459"/>
      <c r="D69" s="459"/>
      <c r="E69" s="459"/>
      <c r="F69" s="459"/>
    </row>
    <row r="70" spans="3:6" s="458" customFormat="1" ht="12.75">
      <c r="C70" s="459"/>
      <c r="D70" s="459"/>
      <c r="E70" s="459"/>
      <c r="F70" s="459"/>
    </row>
    <row r="71" spans="3:6" s="458" customFormat="1" ht="12.75">
      <c r="C71" s="459"/>
      <c r="D71" s="459"/>
      <c r="E71" s="459"/>
      <c r="F71" s="459"/>
    </row>
    <row r="72" spans="3:6" s="458" customFormat="1" ht="12.75">
      <c r="C72" s="459"/>
      <c r="D72" s="459"/>
      <c r="E72" s="459"/>
      <c r="F72" s="459"/>
    </row>
    <row r="73" spans="3:6" s="458" customFormat="1" ht="12.75">
      <c r="C73" s="459"/>
      <c r="D73" s="459"/>
      <c r="E73" s="459"/>
      <c r="F73" s="459"/>
    </row>
    <row r="74" spans="3:6" s="458" customFormat="1" ht="12.75">
      <c r="C74" s="459"/>
      <c r="D74" s="459"/>
      <c r="E74" s="459"/>
      <c r="F74" s="459"/>
    </row>
    <row r="75" spans="3:6" s="458" customFormat="1" ht="12.75">
      <c r="C75" s="459"/>
      <c r="D75" s="459"/>
      <c r="E75" s="459"/>
      <c r="F75" s="459"/>
    </row>
    <row r="76" spans="3:6" s="458" customFormat="1" ht="12.75">
      <c r="C76" s="459"/>
      <c r="D76" s="459"/>
      <c r="E76" s="459"/>
      <c r="F76" s="459"/>
    </row>
    <row r="77" spans="3:6" s="458" customFormat="1" ht="12.75">
      <c r="C77" s="459"/>
      <c r="D77" s="459"/>
      <c r="E77" s="459"/>
      <c r="F77" s="459"/>
    </row>
    <row r="78" spans="3:6" s="458" customFormat="1" ht="12.75">
      <c r="C78" s="459"/>
      <c r="D78" s="459"/>
      <c r="E78" s="459"/>
      <c r="F78" s="459"/>
    </row>
  </sheetData>
  <mergeCells count="17">
    <mergeCell ref="B22:K24"/>
    <mergeCell ref="B55:K56"/>
    <mergeCell ref="B53:K53"/>
    <mergeCell ref="B41:K43"/>
    <mergeCell ref="B45:K47"/>
    <mergeCell ref="B36:K37"/>
    <mergeCell ref="B49:K51"/>
    <mergeCell ref="I67:K67"/>
    <mergeCell ref="B6:K6"/>
    <mergeCell ref="B26:K27"/>
    <mergeCell ref="B33:K34"/>
    <mergeCell ref="B10:K11"/>
    <mergeCell ref="B13:K14"/>
    <mergeCell ref="B19:K20"/>
    <mergeCell ref="B61:K62"/>
    <mergeCell ref="B64:K65"/>
    <mergeCell ref="B16:K17"/>
  </mergeCells>
  <hyperlinks>
    <hyperlink ref="K4" location="Índice!B6" display="Volver al índice"/>
    <hyperlink ref="B19" r:id="rId1" display="http://www.worldbank.org/data/wdi2003/"/>
    <hyperlink ref="B53" r:id="rId2" display="http://www.banrep.gov.co/"/>
    <hyperlink ref="B55" r:id="rId3" display="http://www.dane.gov.co/"/>
    <hyperlink ref="B53:K53" r:id="rId4" display="www.banrep.gov.co. Presenta cifras históricas del IPP (e IPM) según las diversas clasificaciones, así como la del ITCR."/>
    <hyperlink ref="B55:K56" r:id="rId5" display="www.dane.gov.co Presenta cifras históricas del IPC según grupos, ciudades y niveles de ingreso y la ficha metodológica de la metodología vigente."/>
  </hyperlinks>
  <printOptions horizontalCentered="1" verticalCentered="1"/>
  <pageMargins left="0.75" right="0.75" top="1" bottom="1" header="0.5" footer="0.5"/>
  <pageSetup horizontalDpi="600" verticalDpi="600" orientation="portrait" scale="76"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B2:Q63"/>
  <sheetViews>
    <sheetView showGridLines="0" view="pageBreakPreview" zoomScale="80" zoomScaleSheetLayoutView="80" workbookViewId="0" topLeftCell="A1">
      <selection activeCell="A1" sqref="A1"/>
    </sheetView>
  </sheetViews>
  <sheetFormatPr defaultColWidth="9.140625" defaultRowHeight="12.75"/>
  <cols>
    <col min="1" max="1" width="8.8515625" style="1" customWidth="1"/>
    <col min="2" max="2" width="4.57421875" style="1" customWidth="1"/>
    <col min="3" max="3" width="15.8515625" style="1" customWidth="1"/>
    <col min="4" max="4" width="11.28125" style="1" customWidth="1"/>
    <col min="5" max="5" width="4.140625" style="1" customWidth="1"/>
    <col min="6" max="6" width="10.57421875" style="1" customWidth="1"/>
    <col min="7" max="7" width="4.28125" style="1" customWidth="1"/>
    <col min="8" max="8" width="10.00390625" style="1" customWidth="1"/>
    <col min="9" max="13" width="17.8515625" style="1" bestFit="1" customWidth="1"/>
    <col min="14" max="14" width="12.140625" style="1" customWidth="1"/>
    <col min="15" max="22" width="10.28125" style="1" bestFit="1" customWidth="1"/>
    <col min="23" max="16384" width="11.421875" style="1" customWidth="1"/>
  </cols>
  <sheetData>
    <row r="2" spans="2:14" ht="12.75">
      <c r="B2" s="107"/>
      <c r="C2" s="107"/>
      <c r="F2" s="204"/>
      <c r="G2" s="204"/>
      <c r="H2" s="204"/>
      <c r="I2" s="204"/>
      <c r="J2" s="514" t="s">
        <v>195</v>
      </c>
      <c r="K2" s="514"/>
      <c r="L2" s="514"/>
      <c r="M2" s="514"/>
      <c r="N2" s="514"/>
    </row>
    <row r="3" spans="2:12" ht="12.75">
      <c r="B3" s="107"/>
      <c r="C3" s="107"/>
      <c r="D3" s="107"/>
      <c r="E3" s="107"/>
      <c r="F3" s="107"/>
      <c r="G3" s="107"/>
      <c r="H3" s="100"/>
      <c r="I3" s="100"/>
      <c r="J3" s="100"/>
      <c r="K3" s="100"/>
      <c r="L3" s="100"/>
    </row>
    <row r="4" spans="2:14" ht="12.75">
      <c r="B4" s="513" t="s">
        <v>396</v>
      </c>
      <c r="C4" s="513"/>
      <c r="D4" s="107"/>
      <c r="E4" s="107"/>
      <c r="F4" s="107"/>
      <c r="G4" s="107"/>
      <c r="H4" s="100"/>
      <c r="I4" s="100"/>
      <c r="J4" s="100"/>
      <c r="K4" s="100"/>
      <c r="M4" s="538" t="s">
        <v>194</v>
      </c>
      <c r="N4" s="538"/>
    </row>
    <row r="5" spans="2:12" ht="12.75">
      <c r="B5" s="107"/>
      <c r="C5" s="107"/>
      <c r="D5" s="107"/>
      <c r="E5" s="107"/>
      <c r="F5" s="107"/>
      <c r="G5" s="107"/>
      <c r="H5" s="107"/>
      <c r="I5" s="107"/>
      <c r="J5" s="107"/>
      <c r="K5" s="107"/>
      <c r="L5" s="107"/>
    </row>
    <row r="6" spans="2:14" ht="18.75">
      <c r="B6" s="543" t="s">
        <v>378</v>
      </c>
      <c r="C6" s="543"/>
      <c r="D6" s="543"/>
      <c r="E6" s="543"/>
      <c r="F6" s="543"/>
      <c r="G6" s="543"/>
      <c r="H6" s="543"/>
      <c r="I6" s="543"/>
      <c r="J6" s="543"/>
      <c r="K6" s="543"/>
      <c r="L6" s="543"/>
      <c r="M6" s="543"/>
      <c r="N6" s="543"/>
    </row>
    <row r="8" spans="2:3" ht="12.75">
      <c r="B8" s="6" t="s">
        <v>552</v>
      </c>
      <c r="C8" s="6" t="s">
        <v>379</v>
      </c>
    </row>
    <row r="9" spans="3:12" ht="13.5" thickBot="1">
      <c r="C9" s="68"/>
      <c r="D9" s="68"/>
      <c r="E9" s="68"/>
      <c r="F9" s="68"/>
      <c r="G9" s="68"/>
      <c r="H9" s="68"/>
      <c r="I9" s="68"/>
      <c r="J9" s="68"/>
      <c r="K9" s="68"/>
      <c r="L9" s="68"/>
    </row>
    <row r="10" spans="3:13" ht="12.75">
      <c r="C10" s="511" t="s">
        <v>553</v>
      </c>
      <c r="D10" s="505" t="s">
        <v>554</v>
      </c>
      <c r="E10" s="505"/>
      <c r="F10" s="505"/>
      <c r="G10" s="505"/>
      <c r="H10" s="505"/>
      <c r="I10" s="143"/>
      <c r="J10" s="539" t="s">
        <v>557</v>
      </c>
      <c r="K10" s="539"/>
      <c r="L10" s="539"/>
      <c r="M10" s="8"/>
    </row>
    <row r="11" spans="3:13" ht="13.5" thickBot="1">
      <c r="C11" s="511"/>
      <c r="D11" s="506" t="s">
        <v>555</v>
      </c>
      <c r="E11" s="506"/>
      <c r="F11" s="506"/>
      <c r="G11" s="506"/>
      <c r="H11" s="506"/>
      <c r="I11" s="143"/>
      <c r="J11" s="510"/>
      <c r="K11" s="510"/>
      <c r="L11" s="510"/>
      <c r="M11" s="8"/>
    </row>
    <row r="12" spans="3:13" ht="4.5" customHeight="1">
      <c r="C12" s="511"/>
      <c r="D12" s="143"/>
      <c r="E12" s="143"/>
      <c r="F12" s="143"/>
      <c r="G12" s="143"/>
      <c r="H12" s="143"/>
      <c r="I12" s="143"/>
      <c r="J12" s="143"/>
      <c r="K12" s="143"/>
      <c r="L12" s="143"/>
      <c r="M12" s="8"/>
    </row>
    <row r="13" spans="3:13" ht="12.75">
      <c r="C13" s="511"/>
      <c r="D13" s="143">
        <v>1981</v>
      </c>
      <c r="E13" s="143"/>
      <c r="F13" s="143">
        <f>+D13+1</f>
        <v>1982</v>
      </c>
      <c r="G13" s="143"/>
      <c r="H13" s="143">
        <f>+F13+1</f>
        <v>1983</v>
      </c>
      <c r="I13" s="143"/>
      <c r="J13" s="143">
        <f>+D13</f>
        <v>1981</v>
      </c>
      <c r="K13" s="143">
        <f>+F13</f>
        <v>1982</v>
      </c>
      <c r="L13" s="143">
        <f>+H13</f>
        <v>1983</v>
      </c>
      <c r="M13" s="8"/>
    </row>
    <row r="14" spans="3:13" ht="6.75" customHeight="1">
      <c r="C14" s="141"/>
      <c r="D14" s="142"/>
      <c r="E14" s="142"/>
      <c r="F14" s="142"/>
      <c r="G14" s="142"/>
      <c r="H14" s="142"/>
      <c r="I14" s="142"/>
      <c r="J14" s="142"/>
      <c r="K14" s="142"/>
      <c r="L14" s="142"/>
      <c r="M14" s="8"/>
    </row>
    <row r="15" spans="3:13" ht="7.5" customHeight="1">
      <c r="C15" s="35"/>
      <c r="D15" s="185"/>
      <c r="E15" s="185"/>
      <c r="F15" s="185"/>
      <c r="G15" s="185"/>
      <c r="H15" s="185"/>
      <c r="I15" s="185"/>
      <c r="J15" s="185"/>
      <c r="K15" s="185"/>
      <c r="L15" s="185"/>
      <c r="M15" s="4"/>
    </row>
    <row r="16" spans="3:13" ht="12.75">
      <c r="C16" s="35" t="s">
        <v>558</v>
      </c>
      <c r="D16" s="185">
        <v>1787.9</v>
      </c>
      <c r="E16" s="185"/>
      <c r="F16" s="185">
        <v>2018.2</v>
      </c>
      <c r="G16" s="185"/>
      <c r="H16" s="185">
        <v>1779.8</v>
      </c>
      <c r="I16" s="185"/>
      <c r="J16" s="185">
        <v>14100</v>
      </c>
      <c r="K16" s="185">
        <v>18343</v>
      </c>
      <c r="L16" s="185">
        <v>21421</v>
      </c>
      <c r="M16" s="4"/>
    </row>
    <row r="17" spans="3:13" ht="12.75">
      <c r="C17" s="152" t="s">
        <v>559</v>
      </c>
      <c r="D17" s="186">
        <v>56.4</v>
      </c>
      <c r="E17" s="186"/>
      <c r="F17" s="186">
        <v>55.6</v>
      </c>
      <c r="G17" s="186"/>
      <c r="H17" s="186">
        <v>27.8</v>
      </c>
      <c r="I17" s="186"/>
      <c r="J17" s="186">
        <v>13920</v>
      </c>
      <c r="K17" s="186">
        <v>17446</v>
      </c>
      <c r="L17" s="186">
        <v>21615.6</v>
      </c>
      <c r="M17" s="4"/>
    </row>
    <row r="18" spans="3:13" ht="12.75">
      <c r="C18" s="35" t="s">
        <v>560</v>
      </c>
      <c r="D18" s="185">
        <v>879.5</v>
      </c>
      <c r="E18" s="185"/>
      <c r="F18" s="185">
        <v>898.3</v>
      </c>
      <c r="G18" s="185"/>
      <c r="H18" s="185">
        <v>863.7</v>
      </c>
      <c r="I18" s="185"/>
      <c r="J18" s="185">
        <v>15775</v>
      </c>
      <c r="K18" s="185">
        <v>12933</v>
      </c>
      <c r="L18" s="185">
        <v>16011</v>
      </c>
      <c r="M18" s="4"/>
    </row>
    <row r="19" spans="3:13" ht="12.75">
      <c r="C19" s="152" t="s">
        <v>561</v>
      </c>
      <c r="D19" s="186">
        <v>532</v>
      </c>
      <c r="E19" s="186"/>
      <c r="F19" s="186">
        <v>567.9</v>
      </c>
      <c r="G19" s="186"/>
      <c r="H19" s="186">
        <v>595.2</v>
      </c>
      <c r="I19" s="186"/>
      <c r="J19" s="186">
        <v>12933</v>
      </c>
      <c r="K19" s="186">
        <v>16813</v>
      </c>
      <c r="L19" s="186">
        <v>20797.7</v>
      </c>
      <c r="M19" s="4"/>
    </row>
    <row r="20" spans="3:13" ht="13.5" thickBot="1">
      <c r="C20" s="72" t="s">
        <v>562</v>
      </c>
      <c r="D20" s="187">
        <v>62.3</v>
      </c>
      <c r="E20" s="187"/>
      <c r="F20" s="187">
        <v>70.7</v>
      </c>
      <c r="G20" s="187"/>
      <c r="H20" s="187">
        <v>77.8</v>
      </c>
      <c r="I20" s="187"/>
      <c r="J20" s="187">
        <v>16160</v>
      </c>
      <c r="K20" s="187">
        <v>21000.8</v>
      </c>
      <c r="L20" s="187">
        <v>25975.9</v>
      </c>
      <c r="M20" s="56"/>
    </row>
    <row r="21" spans="3:13" ht="13.5" thickBot="1">
      <c r="C21" s="183" t="s">
        <v>563</v>
      </c>
      <c r="D21" s="188">
        <f>SUM(D16:D20)</f>
        <v>3318.1000000000004</v>
      </c>
      <c r="E21" s="188"/>
      <c r="F21" s="188">
        <f>SUM(F16:F20)</f>
        <v>3610.7000000000003</v>
      </c>
      <c r="G21" s="188"/>
      <c r="H21" s="188">
        <f>SUM(H16:H20)</f>
        <v>3344.3</v>
      </c>
      <c r="I21" s="188"/>
      <c r="J21" s="189" t="s">
        <v>564</v>
      </c>
      <c r="K21" s="189" t="s">
        <v>564</v>
      </c>
      <c r="L21" s="189" t="s">
        <v>564</v>
      </c>
      <c r="M21" s="10"/>
    </row>
    <row r="23" spans="3:14" ht="12.75">
      <c r="C23" s="520" t="s">
        <v>403</v>
      </c>
      <c r="D23" s="509"/>
      <c r="E23" s="509"/>
      <c r="F23" s="509"/>
      <c r="G23" s="509"/>
      <c r="H23" s="509"/>
      <c r="I23" s="509"/>
      <c r="J23" s="509"/>
      <c r="K23" s="509"/>
      <c r="L23" s="509"/>
      <c r="M23" s="509"/>
      <c r="N23" s="509"/>
    </row>
    <row r="24" spans="3:14" ht="12.75">
      <c r="C24" s="509"/>
      <c r="D24" s="509"/>
      <c r="E24" s="509"/>
      <c r="F24" s="509"/>
      <c r="G24" s="509"/>
      <c r="H24" s="509"/>
      <c r="I24" s="509"/>
      <c r="J24" s="509"/>
      <c r="K24" s="509"/>
      <c r="L24" s="509"/>
      <c r="M24" s="509"/>
      <c r="N24" s="509"/>
    </row>
    <row r="25" spans="3:13" ht="13.5" thickBot="1">
      <c r="C25" s="68"/>
      <c r="D25" s="68"/>
      <c r="E25" s="68"/>
      <c r="F25" s="68"/>
      <c r="G25" s="68"/>
      <c r="H25" s="68"/>
      <c r="I25" s="68"/>
      <c r="J25" s="68"/>
      <c r="K25" s="68"/>
      <c r="L25" s="68"/>
      <c r="M25" s="68"/>
    </row>
    <row r="26" spans="3:13" ht="13.5">
      <c r="C26" s="507" t="s">
        <v>91</v>
      </c>
      <c r="D26" s="507" t="s">
        <v>88</v>
      </c>
      <c r="E26" s="470"/>
      <c r="F26" s="507" t="s">
        <v>92</v>
      </c>
      <c r="G26" s="470"/>
      <c r="H26" s="507" t="s">
        <v>93</v>
      </c>
      <c r="I26" s="507" t="s">
        <v>89</v>
      </c>
      <c r="J26" s="507" t="s">
        <v>94</v>
      </c>
      <c r="K26" s="507" t="s">
        <v>87</v>
      </c>
      <c r="L26" s="507" t="s">
        <v>90</v>
      </c>
      <c r="M26" s="507" t="s">
        <v>95</v>
      </c>
    </row>
    <row r="27" spans="3:13" ht="14.25" thickBot="1">
      <c r="C27" s="508"/>
      <c r="D27" s="508"/>
      <c r="E27" s="469"/>
      <c r="F27" s="508"/>
      <c r="G27" s="469"/>
      <c r="H27" s="508"/>
      <c r="I27" s="508"/>
      <c r="J27" s="508"/>
      <c r="K27" s="508"/>
      <c r="L27" s="508"/>
      <c r="M27" s="508"/>
    </row>
    <row r="28" spans="3:13" ht="3.75" customHeight="1">
      <c r="C28" s="6"/>
      <c r="D28" s="6"/>
      <c r="E28" s="6"/>
      <c r="F28" s="6"/>
      <c r="G28" s="6"/>
      <c r="H28" s="6"/>
      <c r="I28" s="6"/>
      <c r="J28" s="6"/>
      <c r="K28" s="6"/>
      <c r="L28" s="6"/>
      <c r="M28" s="6"/>
    </row>
    <row r="29" spans="3:13" ht="12.75">
      <c r="C29" s="194">
        <f>+D16*J16/1000</f>
        <v>25209.39</v>
      </c>
      <c r="D29" s="195">
        <f>+D16*K16/1000</f>
        <v>32795.449700000005</v>
      </c>
      <c r="E29" s="195"/>
      <c r="F29" s="195">
        <f>+D16*L16/1000</f>
        <v>38298.605899999995</v>
      </c>
      <c r="G29" s="195"/>
      <c r="H29" s="195">
        <f>+F16*J16/1000</f>
        <v>28456.62</v>
      </c>
      <c r="I29" s="195">
        <f>+F16*K16/1000</f>
        <v>37019.8426</v>
      </c>
      <c r="J29" s="195">
        <f>+F16*L16/1000</f>
        <v>43231.8622</v>
      </c>
      <c r="K29" s="195">
        <f>+H16*J16/1000</f>
        <v>25095.18</v>
      </c>
      <c r="L29" s="195">
        <f>+H16*K16/1000</f>
        <v>32646.8714</v>
      </c>
      <c r="M29" s="195">
        <f>+H16*L16/1000</f>
        <v>38125.095799999996</v>
      </c>
    </row>
    <row r="30" spans="3:13" ht="12.75">
      <c r="C30" s="196">
        <f>+D17*J17/1000</f>
        <v>785.088</v>
      </c>
      <c r="D30" s="197">
        <f>+D17*K17/1000</f>
        <v>983.9544000000001</v>
      </c>
      <c r="E30" s="197"/>
      <c r="F30" s="197">
        <f>+D17*L17/1000</f>
        <v>1219.1198399999998</v>
      </c>
      <c r="G30" s="197"/>
      <c r="H30" s="197">
        <f>+F17*J17/1000</f>
        <v>773.952</v>
      </c>
      <c r="I30" s="197">
        <f>+F17*K17/1000</f>
        <v>969.9975999999999</v>
      </c>
      <c r="J30" s="197">
        <f>+F17*L17/1000</f>
        <v>1201.8273599999998</v>
      </c>
      <c r="K30" s="197">
        <f>+H17*J17/1000</f>
        <v>386.976</v>
      </c>
      <c r="L30" s="197">
        <f>+H17*K17/1000</f>
        <v>484.99879999999996</v>
      </c>
      <c r="M30" s="197">
        <f>+H17*L17/1000</f>
        <v>600.9136799999999</v>
      </c>
    </row>
    <row r="31" spans="3:13" ht="12.75">
      <c r="C31" s="194">
        <f>+D18*J18/1000</f>
        <v>13874.1125</v>
      </c>
      <c r="D31" s="195">
        <f>+D18*K18/1000</f>
        <v>11374.5735</v>
      </c>
      <c r="E31" s="195"/>
      <c r="F31" s="195">
        <f>+D18*L18/1000</f>
        <v>14081.6745</v>
      </c>
      <c r="G31" s="195"/>
      <c r="H31" s="195">
        <f>+F18*J18/1000</f>
        <v>14170.6825</v>
      </c>
      <c r="I31" s="195">
        <f>+F18*K18/1000</f>
        <v>11617.713899999999</v>
      </c>
      <c r="J31" s="195">
        <f>+F18*L18/1000</f>
        <v>14382.681299999998</v>
      </c>
      <c r="K31" s="195">
        <f>+H18*J18/1000</f>
        <v>13624.8675</v>
      </c>
      <c r="L31" s="195">
        <f>+H18*K18/1000</f>
        <v>11170.232100000001</v>
      </c>
      <c r="M31" s="195">
        <f>+H18*L18/1000</f>
        <v>13828.700700000001</v>
      </c>
    </row>
    <row r="32" spans="3:13" ht="12.75">
      <c r="C32" s="196">
        <f>+D19*J19/1000</f>
        <v>6880.356</v>
      </c>
      <c r="D32" s="197">
        <f>+D19*K19/1000</f>
        <v>8944.516</v>
      </c>
      <c r="E32" s="197"/>
      <c r="F32" s="197">
        <f>+D19*L19/1000</f>
        <v>11064.376400000001</v>
      </c>
      <c r="G32" s="197"/>
      <c r="H32" s="197">
        <f>+F19*J19/1000</f>
        <v>7344.650699999999</v>
      </c>
      <c r="I32" s="197">
        <f>+F19*K19/1000</f>
        <v>9548.1027</v>
      </c>
      <c r="J32" s="197">
        <f>+F19*L19/1000</f>
        <v>11811.01383</v>
      </c>
      <c r="K32" s="197">
        <f>+H19*J19/1000</f>
        <v>7697.721600000001</v>
      </c>
      <c r="L32" s="197">
        <f>+H19*K19/1000</f>
        <v>10007.097600000001</v>
      </c>
      <c r="M32" s="197">
        <f>+H19*L19/1000</f>
        <v>12378.79104</v>
      </c>
    </row>
    <row r="33" spans="3:13" ht="13.5" thickBot="1">
      <c r="C33" s="198">
        <f>+D20*J20/1000</f>
        <v>1006.768</v>
      </c>
      <c r="D33" s="199">
        <f>+D20*K20/1000</f>
        <v>1308.3498399999999</v>
      </c>
      <c r="E33" s="199"/>
      <c r="F33" s="199">
        <f>+D20*L20/1000</f>
        <v>1618.2985700000002</v>
      </c>
      <c r="G33" s="199"/>
      <c r="H33" s="199">
        <f>+F20*J20/1000</f>
        <v>1142.512</v>
      </c>
      <c r="I33" s="199">
        <f>+F20*K20/1000</f>
        <v>1484.75656</v>
      </c>
      <c r="J33" s="199">
        <f>+F20*L20/1000</f>
        <v>1836.4961300000002</v>
      </c>
      <c r="K33" s="199">
        <f>+H20*J20/1000</f>
        <v>1257.248</v>
      </c>
      <c r="L33" s="199">
        <f>+H20*K20/1000</f>
        <v>1633.86224</v>
      </c>
      <c r="M33" s="199">
        <f>+H20*L20/1000</f>
        <v>2020.9250200000001</v>
      </c>
    </row>
    <row r="34" spans="3:13" ht="3.75" customHeight="1">
      <c r="C34" s="125"/>
      <c r="D34" s="125"/>
      <c r="E34" s="125"/>
      <c r="F34" s="125"/>
      <c r="G34" s="125"/>
      <c r="H34" s="125"/>
      <c r="I34" s="125"/>
      <c r="J34" s="125"/>
      <c r="K34" s="125"/>
      <c r="L34" s="125"/>
      <c r="M34" s="125"/>
    </row>
    <row r="35" spans="3:13" ht="13.5" thickBot="1">
      <c r="C35" s="200">
        <f aca="true" t="shared" si="0" ref="C35:M35">SUM(C29:C33)</f>
        <v>47755.7145</v>
      </c>
      <c r="D35" s="200">
        <f t="shared" si="0"/>
        <v>55406.843440000004</v>
      </c>
      <c r="E35" s="200"/>
      <c r="F35" s="200">
        <f t="shared" si="0"/>
        <v>66282.07521</v>
      </c>
      <c r="G35" s="200"/>
      <c r="H35" s="200">
        <f t="shared" si="0"/>
        <v>51888.4172</v>
      </c>
      <c r="I35" s="200">
        <f t="shared" si="0"/>
        <v>60640.41336000001</v>
      </c>
      <c r="J35" s="200">
        <f>SUM(J29:J33)</f>
        <v>72463.88082</v>
      </c>
      <c r="K35" s="200">
        <f t="shared" si="0"/>
        <v>48061.9931</v>
      </c>
      <c r="L35" s="200">
        <f t="shared" si="0"/>
        <v>55943.06214</v>
      </c>
      <c r="M35" s="200">
        <f t="shared" si="0"/>
        <v>66954.42623999999</v>
      </c>
    </row>
    <row r="37" ht="12.75">
      <c r="C37" s="6" t="s">
        <v>380</v>
      </c>
    </row>
    <row r="38" spans="3:17" ht="13.5" thickBot="1">
      <c r="C38" s="68"/>
      <c r="D38" s="68"/>
      <c r="E38" s="68"/>
      <c r="F38" s="68"/>
      <c r="G38" s="68"/>
      <c r="H38" s="68"/>
      <c r="O38" s="47"/>
      <c r="P38" s="47"/>
      <c r="Q38" s="46"/>
    </row>
    <row r="39" spans="3:17" ht="13.5" thickBot="1">
      <c r="C39" s="528" t="s">
        <v>45</v>
      </c>
      <c r="D39" s="512" t="s">
        <v>46</v>
      </c>
      <c r="E39" s="512"/>
      <c r="F39" s="512"/>
      <c r="G39" s="512"/>
      <c r="H39" s="512"/>
      <c r="O39" s="46"/>
      <c r="P39" s="46"/>
      <c r="Q39" s="46"/>
    </row>
    <row r="40" spans="3:8" ht="14.25" customHeight="1" thickBot="1">
      <c r="C40" s="523"/>
      <c r="D40" s="162">
        <v>1981</v>
      </c>
      <c r="E40" s="162"/>
      <c r="F40" s="162">
        <f>+D40+1</f>
        <v>1982</v>
      </c>
      <c r="G40" s="162"/>
      <c r="H40" s="162">
        <f>+F40+1</f>
        <v>1983</v>
      </c>
    </row>
    <row r="41" spans="3:17" ht="6" customHeight="1">
      <c r="C41" s="6"/>
      <c r="D41" s="9"/>
      <c r="E41" s="9"/>
      <c r="F41" s="9"/>
      <c r="G41" s="9"/>
      <c r="H41" s="9"/>
      <c r="N41"/>
      <c r="O41" s="47"/>
      <c r="P41" s="47"/>
      <c r="Q41" s="46"/>
    </row>
    <row r="42" spans="3:15" ht="12.75">
      <c r="C42" s="152">
        <v>1981</v>
      </c>
      <c r="D42" s="201">
        <f>+C35</f>
        <v>47755.7145</v>
      </c>
      <c r="E42" s="201"/>
      <c r="F42" s="201">
        <f>+D35</f>
        <v>55406.843440000004</v>
      </c>
      <c r="G42" s="201"/>
      <c r="H42" s="201">
        <f>+F35</f>
        <v>66282.07521</v>
      </c>
      <c r="O42" s="46"/>
    </row>
    <row r="43" spans="3:8" ht="12.75">
      <c r="C43" s="35">
        <f>+C42+1</f>
        <v>1982</v>
      </c>
      <c r="D43" s="202">
        <f>+H35</f>
        <v>51888.4172</v>
      </c>
      <c r="E43" s="202"/>
      <c r="F43" s="202">
        <f>+I35</f>
        <v>60640.41336000001</v>
      </c>
      <c r="G43" s="202"/>
      <c r="H43" s="202">
        <f>+J35</f>
        <v>72463.88082</v>
      </c>
    </row>
    <row r="44" spans="3:8" ht="13.5" thickBot="1">
      <c r="C44" s="162">
        <f>+C43+1</f>
        <v>1983</v>
      </c>
      <c r="D44" s="203">
        <f>+K35</f>
        <v>48061.9931</v>
      </c>
      <c r="E44" s="203"/>
      <c r="F44" s="203">
        <f>+L35</f>
        <v>55943.06214</v>
      </c>
      <c r="G44" s="203"/>
      <c r="H44" s="203">
        <f>+M35</f>
        <v>66954.42623999999</v>
      </c>
    </row>
    <row r="46" spans="3:8" ht="12.75">
      <c r="C46" s="97" t="s">
        <v>189</v>
      </c>
      <c r="D46" s="29"/>
      <c r="E46" s="29"/>
      <c r="F46" s="29"/>
      <c r="G46" s="29"/>
      <c r="H46" s="29"/>
    </row>
    <row r="47" spans="3:10" ht="18.75">
      <c r="C47" s="471" t="s">
        <v>404</v>
      </c>
      <c r="D47" s="190">
        <f>+D43</f>
        <v>51888.4172</v>
      </c>
      <c r="E47" s="190" t="s">
        <v>381</v>
      </c>
      <c r="F47" s="191">
        <f>+F43</f>
        <v>60640.41336000001</v>
      </c>
      <c r="G47" s="442" t="s">
        <v>295</v>
      </c>
      <c r="H47" s="192">
        <f>+D47/F47*100</f>
        <v>85.56738703603057</v>
      </c>
      <c r="J47" s="66"/>
    </row>
    <row r="48" spans="3:8" ht="18.75">
      <c r="C48" s="471" t="s">
        <v>405</v>
      </c>
      <c r="D48" s="191">
        <f>+H43</f>
        <v>72463.88082</v>
      </c>
      <c r="E48" s="190" t="s">
        <v>381</v>
      </c>
      <c r="F48" s="191">
        <f>+F43</f>
        <v>60640.41336000001</v>
      </c>
      <c r="G48" s="442" t="s">
        <v>295</v>
      </c>
      <c r="H48" s="193">
        <f>+D48/F48*100</f>
        <v>119.49766963132058</v>
      </c>
    </row>
    <row r="49" spans="3:8" ht="12.75">
      <c r="C49" s="29"/>
      <c r="D49" s="191"/>
      <c r="E49" s="191"/>
      <c r="F49" s="191"/>
      <c r="G49" s="191"/>
      <c r="H49" s="193"/>
    </row>
    <row r="50" spans="3:8" ht="12.75">
      <c r="C50" s="97" t="s">
        <v>75</v>
      </c>
      <c r="D50" s="29"/>
      <c r="E50" s="29"/>
      <c r="F50" s="29"/>
      <c r="G50" s="29"/>
      <c r="H50" s="29"/>
    </row>
    <row r="51" spans="3:8" ht="18.75">
      <c r="C51" s="471" t="s">
        <v>406</v>
      </c>
      <c r="D51" s="191">
        <f>+D42</f>
        <v>47755.7145</v>
      </c>
      <c r="E51" s="190" t="s">
        <v>381</v>
      </c>
      <c r="F51" s="191">
        <f>+F42</f>
        <v>55406.843440000004</v>
      </c>
      <c r="G51" s="442" t="s">
        <v>295</v>
      </c>
      <c r="H51" s="193">
        <f>+D51/F51*100</f>
        <v>86.19100373713692</v>
      </c>
    </row>
    <row r="52" spans="3:8" ht="18.75">
      <c r="C52" s="471" t="s">
        <v>458</v>
      </c>
      <c r="D52" s="191">
        <f>+H44</f>
        <v>66954.42623999999</v>
      </c>
      <c r="E52" s="190" t="s">
        <v>381</v>
      </c>
      <c r="F52" s="191">
        <f>+F44</f>
        <v>55943.06214</v>
      </c>
      <c r="G52" s="442" t="s">
        <v>295</v>
      </c>
      <c r="H52" s="193">
        <f>+D52/F52*100</f>
        <v>119.68316298532882</v>
      </c>
    </row>
    <row r="53" spans="3:8" ht="12.75">
      <c r="C53" s="29"/>
      <c r="D53" s="191"/>
      <c r="E53" s="191"/>
      <c r="F53" s="191"/>
      <c r="G53" s="191"/>
      <c r="H53" s="193"/>
    </row>
    <row r="54" spans="3:8" ht="12.75">
      <c r="C54" s="97" t="s">
        <v>74</v>
      </c>
      <c r="D54" s="29"/>
      <c r="E54" s="29"/>
      <c r="F54" s="29"/>
      <c r="G54" s="29"/>
      <c r="H54" s="29"/>
    </row>
    <row r="55" spans="3:8" ht="18.75">
      <c r="C55" s="471" t="s">
        <v>459</v>
      </c>
      <c r="D55" s="191">
        <f>+D42</f>
        <v>47755.7145</v>
      </c>
      <c r="E55" s="190" t="s">
        <v>381</v>
      </c>
      <c r="F55" s="191">
        <f>+D43</f>
        <v>51888.4172</v>
      </c>
      <c r="G55" s="442" t="s">
        <v>295</v>
      </c>
      <c r="H55" s="193">
        <f>+D55/F55*100</f>
        <v>92.03540419421388</v>
      </c>
    </row>
    <row r="56" spans="3:8" ht="18.75">
      <c r="C56" s="471" t="s">
        <v>460</v>
      </c>
      <c r="D56" s="191">
        <f>+H44</f>
        <v>66954.42623999999</v>
      </c>
      <c r="E56" s="190" t="s">
        <v>381</v>
      </c>
      <c r="F56" s="191">
        <f>+H43</f>
        <v>72463.88082</v>
      </c>
      <c r="G56" s="442" t="s">
        <v>295</v>
      </c>
      <c r="H56" s="193">
        <f>+D56/F56*100</f>
        <v>92.39696450472272</v>
      </c>
    </row>
    <row r="57" spans="3:8" ht="12.75">
      <c r="C57" s="29"/>
      <c r="D57" s="191"/>
      <c r="E57" s="191"/>
      <c r="F57" s="191"/>
      <c r="G57" s="191"/>
      <c r="H57" s="193"/>
    </row>
    <row r="58" spans="3:8" ht="12.75">
      <c r="C58" s="97" t="s">
        <v>73</v>
      </c>
      <c r="D58" s="29"/>
      <c r="E58" s="29"/>
      <c r="F58" s="29"/>
      <c r="G58" s="29"/>
      <c r="H58" s="29"/>
    </row>
    <row r="59" spans="3:8" ht="18.75">
      <c r="C59" s="471" t="s">
        <v>461</v>
      </c>
      <c r="D59" s="191">
        <f>+D42</f>
        <v>47755.7145</v>
      </c>
      <c r="E59" s="190" t="s">
        <v>381</v>
      </c>
      <c r="F59" s="191">
        <f>+F43</f>
        <v>60640.41336000001</v>
      </c>
      <c r="G59" s="442" t="s">
        <v>295</v>
      </c>
      <c r="H59" s="192">
        <f>+D59/F59*100</f>
        <v>78.75229051703812</v>
      </c>
    </row>
    <row r="60" spans="3:8" ht="18.75">
      <c r="C60" s="471" t="s">
        <v>462</v>
      </c>
      <c r="D60" s="191">
        <f>+H44</f>
        <v>66954.42623999999</v>
      </c>
      <c r="E60" s="190" t="s">
        <v>381</v>
      </c>
      <c r="F60" s="191">
        <f>+F43</f>
        <v>60640.41336000001</v>
      </c>
      <c r="G60" s="442" t="s">
        <v>295</v>
      </c>
      <c r="H60" s="192">
        <f>+D60/F60*100</f>
        <v>110.4122193932221</v>
      </c>
    </row>
    <row r="63" spans="2:14" ht="15.75">
      <c r="B63" s="541" t="s">
        <v>198</v>
      </c>
      <c r="C63" s="541"/>
      <c r="D63" s="106"/>
      <c r="E63" s="106"/>
      <c r="F63" s="106"/>
      <c r="G63" s="106"/>
      <c r="H63" s="106"/>
      <c r="I63" s="137"/>
      <c r="J63" s="106"/>
      <c r="K63" s="106"/>
      <c r="L63" s="540" t="s">
        <v>197</v>
      </c>
      <c r="M63" s="540"/>
      <c r="N63" s="540"/>
    </row>
  </sheetData>
  <mergeCells count="22">
    <mergeCell ref="B4:C4"/>
    <mergeCell ref="J2:N2"/>
    <mergeCell ref="I26:I27"/>
    <mergeCell ref="M4:N4"/>
    <mergeCell ref="J26:J27"/>
    <mergeCell ref="L26:L27"/>
    <mergeCell ref="L63:N63"/>
    <mergeCell ref="J10:L11"/>
    <mergeCell ref="K26:K27"/>
    <mergeCell ref="B6:N6"/>
    <mergeCell ref="F26:F27"/>
    <mergeCell ref="H26:H27"/>
    <mergeCell ref="M26:M27"/>
    <mergeCell ref="B63:C63"/>
    <mergeCell ref="C10:C13"/>
    <mergeCell ref="D39:H39"/>
    <mergeCell ref="C39:C40"/>
    <mergeCell ref="D10:H10"/>
    <mergeCell ref="D11:H11"/>
    <mergeCell ref="C26:C27"/>
    <mergeCell ref="D26:D27"/>
    <mergeCell ref="C23:N24"/>
  </mergeCells>
  <hyperlinks>
    <hyperlink ref="M4" location="Índice!E7" display="Volver al Índice"/>
    <hyperlink ref="M4:N4" location="Índice!B6" display="Volver al índice"/>
    <hyperlink ref="B4" location="Ejercicios!B6" display="Volver a ejercicios"/>
  </hyperlinks>
  <printOptions horizontalCentered="1" verticalCentered="1"/>
  <pageMargins left="0.75" right="0.75" top="1" bottom="1" header="0.5" footer="0.5"/>
  <pageSetup fitToHeight="2" fitToWidth="1" horizontalDpi="600" verticalDpi="600" orientation="portrait" scale="5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codeName="Sheet3"/>
  <dimension ref="B2:R32"/>
  <sheetViews>
    <sheetView showGridLines="0" view="pageBreakPreview" zoomScale="80" zoomScaleSheetLayoutView="80" workbookViewId="0" topLeftCell="A1">
      <selection activeCell="A1" sqref="A1"/>
    </sheetView>
  </sheetViews>
  <sheetFormatPr defaultColWidth="9.140625" defaultRowHeight="12.75"/>
  <cols>
    <col min="2" max="2" width="6.57421875" style="0" customWidth="1"/>
    <col min="3" max="3" width="9.421875" style="0" customWidth="1"/>
    <col min="4" max="4" width="3.57421875" style="0" customWidth="1"/>
    <col min="5" max="5" width="13.140625" style="0" customWidth="1"/>
    <col min="6" max="6" width="11.7109375" style="0" customWidth="1"/>
    <col min="7" max="7" width="18.140625" style="0" customWidth="1"/>
    <col min="8" max="8" width="17.28125" style="0" customWidth="1"/>
  </cols>
  <sheetData>
    <row r="2" spans="2:8" ht="12.75">
      <c r="B2" s="107"/>
      <c r="C2" s="107"/>
      <c r="D2" s="514" t="s">
        <v>195</v>
      </c>
      <c r="E2" s="514"/>
      <c r="F2" s="514"/>
      <c r="G2" s="514"/>
      <c r="H2" s="514"/>
    </row>
    <row r="3" spans="2:8" ht="12.75">
      <c r="B3" s="107"/>
      <c r="C3" s="107"/>
      <c r="D3" s="107"/>
      <c r="E3" s="107"/>
      <c r="F3" s="100"/>
      <c r="G3" s="100"/>
      <c r="H3" s="100"/>
    </row>
    <row r="4" spans="2:8" ht="12.75">
      <c r="B4" s="513" t="s">
        <v>396</v>
      </c>
      <c r="C4" s="513"/>
      <c r="D4" s="107"/>
      <c r="E4" s="107"/>
      <c r="F4" s="100"/>
      <c r="G4" s="100"/>
      <c r="H4" s="105" t="s">
        <v>194</v>
      </c>
    </row>
    <row r="5" spans="2:8" ht="12.75">
      <c r="B5" s="107"/>
      <c r="C5" s="107"/>
      <c r="D5" s="107"/>
      <c r="E5" s="107"/>
      <c r="F5" s="107"/>
      <c r="G5" s="107"/>
      <c r="H5" s="107"/>
    </row>
    <row r="6" spans="2:8" ht="18.75">
      <c r="B6" s="543" t="s">
        <v>196</v>
      </c>
      <c r="C6" s="543"/>
      <c r="D6" s="543"/>
      <c r="E6" s="543"/>
      <c r="F6" s="543"/>
      <c r="G6" s="543"/>
      <c r="H6" s="543"/>
    </row>
    <row r="7" spans="2:8" ht="13.5" thickBot="1">
      <c r="B7" s="6"/>
      <c r="C7" s="6"/>
      <c r="D7" s="6"/>
      <c r="E7" s="6"/>
      <c r="F7" s="6"/>
      <c r="G7" s="6"/>
      <c r="H7" s="6"/>
    </row>
    <row r="8" spans="2:10" ht="18.75">
      <c r="B8" s="6" t="s">
        <v>440</v>
      </c>
      <c r="E8" s="418" t="s">
        <v>371</v>
      </c>
      <c r="F8" s="419">
        <f>'Rta_4.1'!H60</f>
        <v>110.4122193932221</v>
      </c>
      <c r="H8" s="6"/>
      <c r="I8" s="6"/>
      <c r="J8" s="6"/>
    </row>
    <row r="9" spans="4:10" ht="19.5" thickBot="1">
      <c r="D9" s="6"/>
      <c r="E9" s="420" t="s">
        <v>366</v>
      </c>
      <c r="F9" s="421">
        <f>'Rta_4.1'!H48</f>
        <v>119.49766963132058</v>
      </c>
      <c r="H9" s="6"/>
      <c r="I9" s="6"/>
      <c r="J9" s="6"/>
    </row>
    <row r="10" spans="4:10" ht="12.75">
      <c r="D10" s="6"/>
      <c r="E10" s="6"/>
      <c r="F10" s="205"/>
      <c r="H10" s="6"/>
      <c r="I10" s="6"/>
      <c r="J10" s="6"/>
    </row>
    <row r="11" spans="4:10" ht="13.5" thickBot="1">
      <c r="D11" s="6"/>
      <c r="E11" s="6" t="s">
        <v>284</v>
      </c>
      <c r="F11" s="6"/>
      <c r="H11" s="6"/>
      <c r="I11" s="6"/>
      <c r="J11" s="6"/>
    </row>
    <row r="12" spans="4:10" ht="12.75">
      <c r="D12" s="6"/>
      <c r="E12" s="515" t="s">
        <v>283</v>
      </c>
      <c r="F12" s="419">
        <f>F8/F9*100</f>
        <v>92.39696450472272</v>
      </c>
      <c r="H12" s="6"/>
      <c r="I12" s="6"/>
      <c r="J12" s="6"/>
    </row>
    <row r="13" spans="4:10" ht="13.5" thickBot="1">
      <c r="D13" s="6"/>
      <c r="E13" s="516"/>
      <c r="F13" s="422"/>
      <c r="H13" s="6"/>
      <c r="I13" s="6"/>
      <c r="J13" s="6"/>
    </row>
    <row r="14" spans="4:10" ht="13.5" thickBot="1">
      <c r="D14" s="6"/>
      <c r="E14" s="6"/>
      <c r="F14" s="6"/>
      <c r="G14" s="205"/>
      <c r="H14" s="6"/>
      <c r="I14" s="6"/>
      <c r="J14" s="6"/>
    </row>
    <row r="15" spans="4:10" ht="18.75">
      <c r="D15" s="6"/>
      <c r="E15" s="427" t="s">
        <v>367</v>
      </c>
      <c r="F15" s="423">
        <f>'Rta_4.1'!F52</f>
        <v>55943.06214</v>
      </c>
      <c r="H15" s="6"/>
      <c r="I15" s="6"/>
      <c r="J15" s="205"/>
    </row>
    <row r="16" spans="4:10" ht="18.75">
      <c r="D16" s="6"/>
      <c r="E16" s="428" t="s">
        <v>373</v>
      </c>
      <c r="F16" s="424">
        <f>'Rta_4.1'!F60</f>
        <v>60640.41336000001</v>
      </c>
      <c r="H16" s="6"/>
      <c r="I16" s="6"/>
      <c r="J16" s="205"/>
    </row>
    <row r="17" spans="4:9" ht="6" customHeight="1">
      <c r="D17" s="6"/>
      <c r="E17" s="429"/>
      <c r="F17" s="425"/>
      <c r="H17" s="6"/>
      <c r="I17" s="6"/>
    </row>
    <row r="18" spans="4:10" ht="13.5" thickBot="1">
      <c r="D18" s="6"/>
      <c r="E18" s="430"/>
      <c r="F18" s="426">
        <f>F15/F16*100</f>
        <v>92.2537612134773</v>
      </c>
      <c r="H18" s="6"/>
      <c r="I18" s="6"/>
      <c r="J18" s="6"/>
    </row>
    <row r="19" spans="4:10" ht="12.75">
      <c r="D19" s="6"/>
      <c r="E19" s="6"/>
      <c r="F19" s="6"/>
      <c r="G19" s="6"/>
      <c r="H19" s="6"/>
      <c r="I19" s="6"/>
      <c r="J19" s="6"/>
    </row>
    <row r="20" spans="4:10" ht="13.5" thickBot="1">
      <c r="D20" s="6"/>
      <c r="E20" s="6"/>
      <c r="F20" s="6"/>
      <c r="G20" s="6"/>
      <c r="H20" s="6"/>
      <c r="I20" s="6"/>
      <c r="J20" s="6"/>
    </row>
    <row r="21" spans="4:10" ht="18.75">
      <c r="D21" s="6"/>
      <c r="E21" s="427" t="s">
        <v>371</v>
      </c>
      <c r="F21" s="431">
        <f>'Rta_4.1'!H60</f>
        <v>110.4122193932221</v>
      </c>
      <c r="H21" s="6"/>
      <c r="I21" s="6"/>
      <c r="J21" s="6"/>
    </row>
    <row r="22" spans="4:10" ht="18.75">
      <c r="D22" s="6"/>
      <c r="E22" s="428" t="s">
        <v>372</v>
      </c>
      <c r="F22" s="432">
        <f>'Rta_4.1'!H52</f>
        <v>119.68316298532882</v>
      </c>
      <c r="H22" s="6"/>
      <c r="I22" s="6"/>
      <c r="J22" s="6"/>
    </row>
    <row r="23" spans="4:10" ht="6.75" customHeight="1">
      <c r="D23" s="6"/>
      <c r="E23" s="429"/>
      <c r="F23" s="432"/>
      <c r="H23" s="6"/>
      <c r="I23" s="6"/>
      <c r="J23" s="6"/>
    </row>
    <row r="24" spans="4:10" ht="13.5" thickBot="1">
      <c r="D24" s="6"/>
      <c r="E24" s="430"/>
      <c r="F24" s="433">
        <f>+F21/F22*100</f>
        <v>92.2537612134773</v>
      </c>
      <c r="H24" s="6"/>
      <c r="I24" s="6"/>
      <c r="J24" s="6"/>
    </row>
    <row r="25" spans="2:8" ht="12.75">
      <c r="B25" s="6"/>
      <c r="C25" s="6"/>
      <c r="D25" s="6"/>
      <c r="E25" s="1"/>
      <c r="F25" s="6"/>
      <c r="G25" s="6"/>
      <c r="H25" s="6"/>
    </row>
    <row r="26" spans="2:8" ht="12.75">
      <c r="B26" s="6"/>
      <c r="C26" s="6"/>
      <c r="D26" s="6"/>
      <c r="E26" s="6"/>
      <c r="F26" s="6"/>
      <c r="G26" s="6"/>
      <c r="H26" s="6"/>
    </row>
    <row r="27" spans="2:8" ht="15.75">
      <c r="B27" s="541" t="s">
        <v>198</v>
      </c>
      <c r="C27" s="541"/>
      <c r="D27" s="106"/>
      <c r="E27" s="106"/>
      <c r="F27" s="106"/>
      <c r="G27" s="540" t="s">
        <v>197</v>
      </c>
      <c r="H27" s="540"/>
    </row>
    <row r="32" ht="12.75">
      <c r="R32" s="501"/>
    </row>
  </sheetData>
  <mergeCells count="6">
    <mergeCell ref="D2:H2"/>
    <mergeCell ref="B6:H6"/>
    <mergeCell ref="B27:C27"/>
    <mergeCell ref="G27:H27"/>
    <mergeCell ref="E12:E13"/>
    <mergeCell ref="B4:C4"/>
  </mergeCells>
  <hyperlinks>
    <hyperlink ref="H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B2:AF65"/>
  <sheetViews>
    <sheetView showGridLines="0" view="pageBreakPreview" zoomScale="80" zoomScaleNormal="75" zoomScaleSheetLayoutView="80" workbookViewId="0" topLeftCell="A1">
      <selection activeCell="A1" sqref="A1"/>
    </sheetView>
  </sheetViews>
  <sheetFormatPr defaultColWidth="9.140625" defaultRowHeight="12.75"/>
  <cols>
    <col min="1" max="1" width="9.140625" style="1" customWidth="1"/>
    <col min="2" max="2" width="6.57421875" style="1" customWidth="1"/>
    <col min="3" max="6" width="11.421875" style="1" customWidth="1"/>
    <col min="7" max="7" width="2.421875" style="1" customWidth="1"/>
    <col min="8" max="10" width="11.7109375" style="1" bestFit="1" customWidth="1"/>
    <col min="11" max="11" width="2.28125" style="1" customWidth="1"/>
    <col min="12" max="15" width="9.8515625" style="1" customWidth="1"/>
    <col min="16" max="16" width="2.7109375" style="1" customWidth="1"/>
    <col min="17" max="18" width="14.28125" style="1" bestFit="1" customWidth="1"/>
    <col min="19" max="20" width="14.57421875" style="1" bestFit="1" customWidth="1"/>
    <col min="21" max="21" width="2.7109375" style="1" customWidth="1"/>
    <col min="22" max="22" width="11.421875" style="1" customWidth="1"/>
    <col min="23" max="23" width="15.00390625" style="1" customWidth="1"/>
    <col min="24" max="24" width="4.7109375" style="1" customWidth="1"/>
    <col min="25" max="25" width="9.140625" style="29" customWidth="1"/>
    <col min="26" max="26" width="12.8515625" style="29" customWidth="1"/>
    <col min="27" max="32" width="11.421875" style="29" customWidth="1"/>
    <col min="33" max="16384" width="11.421875" style="1" customWidth="1"/>
  </cols>
  <sheetData>
    <row r="2" spans="2:23" ht="12.75">
      <c r="B2" s="107"/>
      <c r="C2" s="107"/>
      <c r="E2" s="100"/>
      <c r="F2" s="100"/>
      <c r="G2" s="100"/>
      <c r="H2" s="100"/>
      <c r="I2" s="100"/>
      <c r="J2" s="100"/>
      <c r="W2" s="100" t="s">
        <v>195</v>
      </c>
    </row>
    <row r="3" spans="2:10" ht="12.75">
      <c r="B3" s="107"/>
      <c r="C3" s="107"/>
      <c r="D3" s="107"/>
      <c r="E3" s="107"/>
      <c r="F3" s="100"/>
      <c r="G3" s="100"/>
      <c r="H3" s="100"/>
      <c r="I3" s="100"/>
      <c r="J3" s="100"/>
    </row>
    <row r="4" spans="2:23" ht="12.75">
      <c r="B4" s="513" t="s">
        <v>396</v>
      </c>
      <c r="C4" s="513"/>
      <c r="D4" s="107"/>
      <c r="E4" s="107"/>
      <c r="F4" s="100"/>
      <c r="G4" s="100"/>
      <c r="H4" s="100"/>
      <c r="I4" s="100"/>
      <c r="V4" s="538" t="s">
        <v>194</v>
      </c>
      <c r="W4" s="538"/>
    </row>
    <row r="5" spans="2:10" ht="12.75">
      <c r="B5" s="107"/>
      <c r="C5" s="107"/>
      <c r="D5" s="107"/>
      <c r="E5" s="107"/>
      <c r="F5" s="107"/>
      <c r="G5" s="107"/>
      <c r="H5" s="107"/>
      <c r="I5" s="107"/>
      <c r="J5" s="107"/>
    </row>
    <row r="6" spans="2:24" ht="18.75">
      <c r="B6" s="543" t="s">
        <v>378</v>
      </c>
      <c r="C6" s="543"/>
      <c r="D6" s="543"/>
      <c r="E6" s="543"/>
      <c r="F6" s="543"/>
      <c r="G6" s="543"/>
      <c r="H6" s="543"/>
      <c r="I6" s="543"/>
      <c r="J6" s="543"/>
      <c r="K6" s="543"/>
      <c r="L6" s="543"/>
      <c r="M6" s="543"/>
      <c r="N6" s="543"/>
      <c r="O6" s="543"/>
      <c r="P6" s="543"/>
      <c r="Q6" s="543"/>
      <c r="R6" s="543"/>
      <c r="S6" s="543"/>
      <c r="T6" s="543"/>
      <c r="U6" s="543"/>
      <c r="V6" s="543"/>
      <c r="W6" s="543"/>
      <c r="X6" s="543"/>
    </row>
    <row r="8" spans="2:23" ht="16.5" thickBot="1">
      <c r="B8" s="6" t="s">
        <v>441</v>
      </c>
      <c r="C8" s="68"/>
      <c r="D8" s="68"/>
      <c r="E8" s="68"/>
      <c r="F8" s="68"/>
      <c r="G8" s="68"/>
      <c r="H8" s="68"/>
      <c r="I8" s="68"/>
      <c r="J8" s="68"/>
      <c r="K8" s="68"/>
      <c r="L8" s="68"/>
      <c r="M8" s="68"/>
      <c r="N8" s="68"/>
      <c r="O8" s="68"/>
      <c r="P8" s="68"/>
      <c r="Q8" s="68"/>
      <c r="R8" s="68"/>
      <c r="S8" s="68"/>
      <c r="T8" s="68"/>
      <c r="U8" s="68"/>
      <c r="V8" s="68"/>
      <c r="W8" s="68"/>
    </row>
    <row r="9" spans="3:32" s="6" customFormat="1" ht="12.75">
      <c r="C9" s="528" t="s">
        <v>553</v>
      </c>
      <c r="D9" s="505" t="s">
        <v>554</v>
      </c>
      <c r="E9" s="505"/>
      <c r="F9" s="505"/>
      <c r="G9" s="143"/>
      <c r="H9" s="505" t="s">
        <v>557</v>
      </c>
      <c r="I9" s="505"/>
      <c r="J9" s="505"/>
      <c r="K9" s="143"/>
      <c r="L9" s="143" t="s">
        <v>553</v>
      </c>
      <c r="M9" s="505" t="s">
        <v>76</v>
      </c>
      <c r="N9" s="505"/>
      <c r="O9" s="505"/>
      <c r="P9" s="173"/>
      <c r="Q9" s="505" t="s">
        <v>565</v>
      </c>
      <c r="R9" s="505"/>
      <c r="S9" s="505"/>
      <c r="T9" s="505"/>
      <c r="U9" s="143"/>
      <c r="V9" s="505" t="s">
        <v>96</v>
      </c>
      <c r="W9" s="505"/>
      <c r="Y9" s="97"/>
      <c r="Z9" s="97"/>
      <c r="AA9" s="97"/>
      <c r="AB9" s="97"/>
      <c r="AC9" s="97"/>
      <c r="AD9" s="97"/>
      <c r="AE9" s="97"/>
      <c r="AF9" s="97"/>
    </row>
    <row r="10" spans="3:32" s="6" customFormat="1" ht="12.75">
      <c r="C10" s="562"/>
      <c r="D10" s="561" t="s">
        <v>555</v>
      </c>
      <c r="E10" s="561"/>
      <c r="F10" s="561"/>
      <c r="G10" s="143"/>
      <c r="H10" s="561"/>
      <c r="I10" s="561"/>
      <c r="J10" s="561"/>
      <c r="K10" s="143"/>
      <c r="L10" s="141"/>
      <c r="M10" s="561" t="s">
        <v>72</v>
      </c>
      <c r="N10" s="561"/>
      <c r="O10" s="561"/>
      <c r="P10" s="141"/>
      <c r="Q10" s="142"/>
      <c r="R10" s="142"/>
      <c r="S10" s="141"/>
      <c r="T10" s="141"/>
      <c r="U10" s="173"/>
      <c r="V10" s="141"/>
      <c r="W10" s="141"/>
      <c r="Y10" s="97"/>
      <c r="Z10" s="97"/>
      <c r="AA10" s="97"/>
      <c r="AB10" s="97"/>
      <c r="AC10" s="97"/>
      <c r="AD10" s="97"/>
      <c r="AE10" s="97"/>
      <c r="AF10" s="97"/>
    </row>
    <row r="11" spans="3:23" ht="14.25" thickBot="1">
      <c r="C11" s="563"/>
      <c r="D11" s="162">
        <v>1981</v>
      </c>
      <c r="E11" s="162">
        <v>1982</v>
      </c>
      <c r="F11" s="162">
        <v>1983</v>
      </c>
      <c r="G11" s="162"/>
      <c r="H11" s="162">
        <f>+D11</f>
        <v>1981</v>
      </c>
      <c r="I11" s="162">
        <f>+E11</f>
        <v>1982</v>
      </c>
      <c r="J11" s="162">
        <f>+F11</f>
        <v>1983</v>
      </c>
      <c r="K11" s="162"/>
      <c r="L11" s="162"/>
      <c r="M11" s="162">
        <f>+H11</f>
        <v>1981</v>
      </c>
      <c r="N11" s="162">
        <f>+I11</f>
        <v>1982</v>
      </c>
      <c r="O11" s="162">
        <f>+J11</f>
        <v>1983</v>
      </c>
      <c r="P11" s="208"/>
      <c r="Q11" s="472" t="s">
        <v>102</v>
      </c>
      <c r="R11" s="472" t="s">
        <v>103</v>
      </c>
      <c r="S11" s="472" t="s">
        <v>190</v>
      </c>
      <c r="T11" s="472" t="s">
        <v>191</v>
      </c>
      <c r="U11" s="162"/>
      <c r="V11" s="472" t="s">
        <v>104</v>
      </c>
      <c r="W11" s="472" t="s">
        <v>192</v>
      </c>
    </row>
    <row r="12" spans="3:12" ht="12.75">
      <c r="C12" s="9"/>
      <c r="D12" s="31"/>
      <c r="E12" s="31"/>
      <c r="F12" s="31"/>
      <c r="G12" s="31"/>
      <c r="H12" s="31"/>
      <c r="I12" s="31"/>
      <c r="J12" s="31"/>
      <c r="K12" s="31"/>
      <c r="L12" s="9"/>
    </row>
    <row r="13" spans="3:24" ht="12.75">
      <c r="C13" s="9" t="s">
        <v>558</v>
      </c>
      <c r="D13" s="32">
        <f>+'Rta_4.1'!D16</f>
        <v>1787.9</v>
      </c>
      <c r="E13" s="32">
        <f>+'Rta_4.1'!F16</f>
        <v>2018.2</v>
      </c>
      <c r="F13" s="32">
        <f>+'Rta_4.1'!H16</f>
        <v>1779.8</v>
      </c>
      <c r="G13" s="32"/>
      <c r="H13" s="32">
        <f>+'Rta_4.1'!J16</f>
        <v>14100</v>
      </c>
      <c r="I13" s="32">
        <f>+'Rta_4.1'!K16</f>
        <v>18343</v>
      </c>
      <c r="J13" s="32">
        <f>+'Rta_4.1'!L16</f>
        <v>21421</v>
      </c>
      <c r="K13" s="32"/>
      <c r="L13" s="9" t="s">
        <v>558</v>
      </c>
      <c r="M13" s="48">
        <f>+H13/$I13*100</f>
        <v>76.8685602137055</v>
      </c>
      <c r="N13" s="48">
        <f aca="true" t="shared" si="0" ref="M13:O17">+I13/$I13*100</f>
        <v>100</v>
      </c>
      <c r="O13" s="48">
        <f>+J13/$I13*100</f>
        <v>116.7802431445238</v>
      </c>
      <c r="Q13" s="16">
        <f>+E13*J13</f>
        <v>43231862.2</v>
      </c>
      <c r="R13" s="16">
        <f>+E13*I13</f>
        <v>37019842.6</v>
      </c>
      <c r="S13" s="87">
        <f>F13*J13</f>
        <v>38125095.8</v>
      </c>
      <c r="T13" s="87">
        <f>F13*I13</f>
        <v>32646871.4</v>
      </c>
      <c r="U13" s="87"/>
      <c r="V13" s="88"/>
      <c r="W13" s="88"/>
      <c r="X13" s="34"/>
    </row>
    <row r="14" spans="3:24" ht="12.75">
      <c r="C14" s="153" t="s">
        <v>559</v>
      </c>
      <c r="D14" s="395">
        <f>+'Rta_4.1'!D17</f>
        <v>56.4</v>
      </c>
      <c r="E14" s="395">
        <f>+'Rta_4.1'!F17</f>
        <v>55.6</v>
      </c>
      <c r="F14" s="395">
        <f>+'Rta_4.1'!H17</f>
        <v>27.8</v>
      </c>
      <c r="G14" s="395"/>
      <c r="H14" s="395">
        <f>+'Rta_4.1'!J17</f>
        <v>13920</v>
      </c>
      <c r="I14" s="395">
        <f>+'Rta_4.1'!K17</f>
        <v>17446</v>
      </c>
      <c r="J14" s="395">
        <f>+'Rta_4.1'!L17</f>
        <v>21615.6</v>
      </c>
      <c r="K14" s="395"/>
      <c r="L14" s="153" t="s">
        <v>559</v>
      </c>
      <c r="M14" s="396">
        <f>+H14/$I14*100</f>
        <v>79.78906339562077</v>
      </c>
      <c r="N14" s="396">
        <f t="shared" si="0"/>
        <v>100</v>
      </c>
      <c r="O14" s="396">
        <f t="shared" si="0"/>
        <v>123.90003439183765</v>
      </c>
      <c r="P14" s="137"/>
      <c r="Q14" s="397">
        <f>+E14*J14</f>
        <v>1201827.3599999999</v>
      </c>
      <c r="R14" s="397">
        <f>+E14*I14</f>
        <v>969997.6</v>
      </c>
      <c r="S14" s="398">
        <f>F14*J14</f>
        <v>600913.6799999999</v>
      </c>
      <c r="T14" s="398">
        <f>F14*I14</f>
        <v>484998.8</v>
      </c>
      <c r="U14" s="398"/>
      <c r="V14" s="396"/>
      <c r="W14" s="396"/>
      <c r="X14" s="34"/>
    </row>
    <row r="15" spans="3:24" ht="12.75">
      <c r="C15" s="9" t="s">
        <v>560</v>
      </c>
      <c r="D15" s="32">
        <f>+'Rta_4.1'!D18</f>
        <v>879.5</v>
      </c>
      <c r="E15" s="32">
        <f>+'Rta_4.1'!F18</f>
        <v>898.3</v>
      </c>
      <c r="F15" s="32">
        <f>+'Rta_4.1'!H18</f>
        <v>863.7</v>
      </c>
      <c r="G15" s="32"/>
      <c r="H15" s="32">
        <f>+'Rta_4.1'!J18</f>
        <v>15775</v>
      </c>
      <c r="I15" s="32">
        <f>+'Rta_4.1'!K18</f>
        <v>12933</v>
      </c>
      <c r="J15" s="32">
        <f>+'Rta_4.1'!L18</f>
        <v>16011</v>
      </c>
      <c r="K15" s="32"/>
      <c r="L15" s="9" t="s">
        <v>560</v>
      </c>
      <c r="M15" s="48">
        <f t="shared" si="0"/>
        <v>121.9747931647723</v>
      </c>
      <c r="N15" s="48">
        <f t="shared" si="0"/>
        <v>100</v>
      </c>
      <c r="O15" s="48">
        <f t="shared" si="0"/>
        <v>123.79958246346557</v>
      </c>
      <c r="Q15" s="16">
        <f>+E15*J15</f>
        <v>14382681.299999999</v>
      </c>
      <c r="R15" s="16">
        <f>+E15*I15</f>
        <v>11617713.899999999</v>
      </c>
      <c r="S15" s="87">
        <f>F15*J15</f>
        <v>13828700.700000001</v>
      </c>
      <c r="T15" s="87">
        <f>F15*I15</f>
        <v>11170232.100000001</v>
      </c>
      <c r="U15" s="87"/>
      <c r="V15" s="88"/>
      <c r="W15" s="88"/>
      <c r="X15" s="34"/>
    </row>
    <row r="16" spans="3:24" ht="12.75">
      <c r="C16" s="153" t="s">
        <v>561</v>
      </c>
      <c r="D16" s="395">
        <f>+'Rta_4.1'!D19</f>
        <v>532</v>
      </c>
      <c r="E16" s="395">
        <f>+'Rta_4.1'!F19</f>
        <v>567.9</v>
      </c>
      <c r="F16" s="395">
        <f>+'Rta_4.1'!H19</f>
        <v>595.2</v>
      </c>
      <c r="G16" s="395"/>
      <c r="H16" s="395">
        <f>+'Rta_4.1'!J19</f>
        <v>12933</v>
      </c>
      <c r="I16" s="395">
        <f>+'Rta_4.1'!K19</f>
        <v>16813</v>
      </c>
      <c r="J16" s="395">
        <f>+'Rta_4.1'!L19</f>
        <v>20797.7</v>
      </c>
      <c r="K16" s="395"/>
      <c r="L16" s="153" t="s">
        <v>561</v>
      </c>
      <c r="M16" s="396">
        <f t="shared" si="0"/>
        <v>76.92261940165348</v>
      </c>
      <c r="N16" s="396">
        <f t="shared" si="0"/>
        <v>100</v>
      </c>
      <c r="O16" s="396">
        <f t="shared" si="0"/>
        <v>123.7001130077916</v>
      </c>
      <c r="P16" s="137"/>
      <c r="Q16" s="397">
        <f>+E16*J16</f>
        <v>11811013.83</v>
      </c>
      <c r="R16" s="397">
        <f>+E16*I16</f>
        <v>9548102.7</v>
      </c>
      <c r="S16" s="398">
        <f>F16*J16</f>
        <v>12378791.040000001</v>
      </c>
      <c r="T16" s="398">
        <f>F16*I16</f>
        <v>10007097.600000001</v>
      </c>
      <c r="U16" s="398"/>
      <c r="V16" s="396"/>
      <c r="W16" s="396"/>
      <c r="X16" s="34"/>
    </row>
    <row r="17" spans="3:24" ht="12.75">
      <c r="C17" s="3" t="s">
        <v>562</v>
      </c>
      <c r="D17" s="33">
        <f>+'Rta_4.1'!D20</f>
        <v>62.3</v>
      </c>
      <c r="E17" s="33">
        <f>+'Rta_4.1'!F20</f>
        <v>70.7</v>
      </c>
      <c r="F17" s="33">
        <f>+'Rta_4.1'!H20</f>
        <v>77.8</v>
      </c>
      <c r="G17" s="33"/>
      <c r="H17" s="33">
        <f>+'Rta_4.1'!J20</f>
        <v>16160</v>
      </c>
      <c r="I17" s="33">
        <f>+'Rta_4.1'!K20</f>
        <v>21000.8</v>
      </c>
      <c r="J17" s="33">
        <f>+'Rta_4.1'!L20</f>
        <v>25975.9</v>
      </c>
      <c r="K17" s="33"/>
      <c r="L17" s="8" t="s">
        <v>562</v>
      </c>
      <c r="M17" s="48">
        <f t="shared" si="0"/>
        <v>76.94944954477924</v>
      </c>
      <c r="N17" s="48">
        <f t="shared" si="0"/>
        <v>100</v>
      </c>
      <c r="O17" s="50">
        <f t="shared" si="0"/>
        <v>123.69004990286085</v>
      </c>
      <c r="P17" s="2"/>
      <c r="Q17" s="90">
        <f>+E17*J17</f>
        <v>1836496.1300000001</v>
      </c>
      <c r="R17" s="90">
        <f>+E17*I17</f>
        <v>1484756.56</v>
      </c>
      <c r="S17" s="91">
        <f>F17*J17</f>
        <v>2020925.02</v>
      </c>
      <c r="T17" s="91">
        <f>F17*I17</f>
        <v>1633862.24</v>
      </c>
      <c r="U17" s="99"/>
      <c r="V17" s="88"/>
      <c r="W17" s="88"/>
      <c r="X17" s="34"/>
    </row>
    <row r="18" spans="3:32" s="6" customFormat="1" ht="13.5" thickBot="1">
      <c r="C18" s="162" t="s">
        <v>563</v>
      </c>
      <c r="D18" s="209">
        <f>SUM(D13:D17)</f>
        <v>3318.1000000000004</v>
      </c>
      <c r="E18" s="209">
        <f>SUM(E13:E17)</f>
        <v>3610.7000000000003</v>
      </c>
      <c r="F18" s="209">
        <f>SUM(F13:F17)</f>
        <v>3344.3</v>
      </c>
      <c r="G18" s="209"/>
      <c r="H18" s="209" t="s">
        <v>564</v>
      </c>
      <c r="I18" s="209" t="s">
        <v>564</v>
      </c>
      <c r="J18" s="209" t="s">
        <v>564</v>
      </c>
      <c r="K18" s="209"/>
      <c r="L18" s="162" t="s">
        <v>563</v>
      </c>
      <c r="M18" s="210"/>
      <c r="N18" s="210"/>
      <c r="O18" s="210"/>
      <c r="P18" s="210"/>
      <c r="Q18" s="211">
        <f>SUM(Q13:Q17)</f>
        <v>72463880.82</v>
      </c>
      <c r="R18" s="211">
        <f>SUM(R13:R17)</f>
        <v>60640413.36</v>
      </c>
      <c r="S18" s="211">
        <f>SUM(S13:S17)</f>
        <v>66954426.24</v>
      </c>
      <c r="T18" s="211">
        <f>SUM(T13:T17)</f>
        <v>55943062.14</v>
      </c>
      <c r="U18" s="211"/>
      <c r="V18" s="212">
        <f>+Q18/R18*100</f>
        <v>119.49766963132058</v>
      </c>
      <c r="W18" s="213">
        <f>S18/T18*100</f>
        <v>119.68316298532886</v>
      </c>
      <c r="X18" s="96"/>
      <c r="Y18" s="97"/>
      <c r="Z18" s="97"/>
      <c r="AA18" s="97"/>
      <c r="AB18" s="97"/>
      <c r="AC18" s="97"/>
      <c r="AD18" s="98"/>
      <c r="AE18" s="97"/>
      <c r="AF18" s="97"/>
    </row>
    <row r="19" spans="3:32" s="6" customFormat="1" ht="12.75">
      <c r="C19" s="27"/>
      <c r="D19" s="207"/>
      <c r="E19" s="207"/>
      <c r="F19" s="207"/>
      <c r="G19" s="207"/>
      <c r="H19" s="207"/>
      <c r="I19" s="207"/>
      <c r="J19" s="207"/>
      <c r="K19" s="207"/>
      <c r="L19" s="27"/>
      <c r="M19" s="63"/>
      <c r="N19" s="63"/>
      <c r="O19" s="63"/>
      <c r="P19" s="63"/>
      <c r="Q19" s="93"/>
      <c r="R19" s="93"/>
      <c r="S19" s="93"/>
      <c r="T19" s="93"/>
      <c r="U19" s="93"/>
      <c r="V19" s="94"/>
      <c r="W19" s="95"/>
      <c r="X19" s="96"/>
      <c r="Y19" s="97"/>
      <c r="Z19" s="97"/>
      <c r="AA19" s="97"/>
      <c r="AB19" s="97"/>
      <c r="AC19" s="97"/>
      <c r="AD19" s="98"/>
      <c r="AE19" s="97"/>
      <c r="AF19" s="97"/>
    </row>
    <row r="20" spans="3:11" ht="12.75">
      <c r="C20" s="564" t="s">
        <v>353</v>
      </c>
      <c r="D20" s="564"/>
      <c r="E20" s="564"/>
      <c r="F20" s="564"/>
      <c r="G20" s="564"/>
      <c r="H20" s="564"/>
      <c r="I20" s="564"/>
      <c r="J20" s="564"/>
      <c r="K20" s="564"/>
    </row>
    <row r="21" ht="12.75">
      <c r="Z21" s="85"/>
    </row>
    <row r="22" spans="2:26" ht="15.75">
      <c r="B22" s="541" t="s">
        <v>198</v>
      </c>
      <c r="C22" s="541"/>
      <c r="D22" s="106"/>
      <c r="E22" s="106"/>
      <c r="F22" s="106"/>
      <c r="G22" s="137"/>
      <c r="H22" s="137"/>
      <c r="I22" s="137"/>
      <c r="J22" s="137"/>
      <c r="K22" s="137"/>
      <c r="L22" s="137"/>
      <c r="M22" s="137"/>
      <c r="N22" s="137"/>
      <c r="O22" s="137"/>
      <c r="P22" s="137"/>
      <c r="Q22" s="137"/>
      <c r="R22" s="137"/>
      <c r="S22" s="137"/>
      <c r="T22" s="540" t="s">
        <v>197</v>
      </c>
      <c r="U22" s="540"/>
      <c r="V22" s="540"/>
      <c r="W22" s="540"/>
      <c r="Z22" s="85"/>
    </row>
    <row r="23" ht="12.75">
      <c r="Z23" s="85"/>
    </row>
    <row r="24" spans="3:26" ht="12.75">
      <c r="C24" s="7"/>
      <c r="D24" s="7"/>
      <c r="E24" s="7"/>
      <c r="F24" s="7"/>
      <c r="G24" s="7"/>
      <c r="H24" s="7"/>
      <c r="I24" s="7"/>
      <c r="J24" s="7"/>
      <c r="K24" s="7"/>
      <c r="L24" s="7"/>
      <c r="M24" s="7"/>
      <c r="N24" s="7"/>
      <c r="O24" s="7"/>
      <c r="P24" s="7"/>
      <c r="Q24" s="7"/>
      <c r="Z24" s="85"/>
    </row>
    <row r="25" spans="3:26" ht="12.75">
      <c r="C25" s="7"/>
      <c r="D25" s="7"/>
      <c r="E25" s="7"/>
      <c r="F25" s="7"/>
      <c r="G25" s="7"/>
      <c r="H25" s="7"/>
      <c r="I25" s="7"/>
      <c r="J25" s="7"/>
      <c r="K25" s="7"/>
      <c r="L25" s="7"/>
      <c r="M25" s="7"/>
      <c r="N25" s="7"/>
      <c r="O25" s="7"/>
      <c r="P25" s="7"/>
      <c r="Q25" s="7"/>
      <c r="Z25" s="85"/>
    </row>
    <row r="26" spans="3:17" ht="12.75">
      <c r="C26" s="7"/>
      <c r="D26" s="7"/>
      <c r="E26" s="7"/>
      <c r="F26" s="7"/>
      <c r="G26" s="7"/>
      <c r="H26" s="7"/>
      <c r="I26" s="7"/>
      <c r="J26" s="7"/>
      <c r="K26" s="7"/>
      <c r="L26" s="7"/>
      <c r="M26" s="7"/>
      <c r="N26" s="7"/>
      <c r="O26" s="7"/>
      <c r="P26" s="7"/>
      <c r="Q26" s="7"/>
    </row>
    <row r="27" spans="3:27" ht="12.75">
      <c r="C27" s="7"/>
      <c r="D27" s="7"/>
      <c r="E27" s="7"/>
      <c r="F27" s="7"/>
      <c r="G27" s="7"/>
      <c r="H27" s="7"/>
      <c r="I27" s="7"/>
      <c r="J27" s="7"/>
      <c r="K27" s="7"/>
      <c r="L27" s="7"/>
      <c r="M27" s="7"/>
      <c r="N27" s="7"/>
      <c r="O27" s="7"/>
      <c r="P27" s="7"/>
      <c r="Q27" s="7"/>
      <c r="Z27" s="89"/>
      <c r="AA27" s="86"/>
    </row>
    <row r="28" spans="3:17" ht="12.75">
      <c r="C28" s="7"/>
      <c r="D28" s="7"/>
      <c r="E28" s="7"/>
      <c r="F28" s="7"/>
      <c r="G28" s="7"/>
      <c r="H28" s="7"/>
      <c r="I28" s="7"/>
      <c r="J28" s="7"/>
      <c r="K28" s="7"/>
      <c r="L28" s="7"/>
      <c r="M28" s="7"/>
      <c r="N28" s="7"/>
      <c r="O28" s="7"/>
      <c r="P28" s="7"/>
      <c r="Q28" s="7"/>
    </row>
    <row r="29" spans="3:17" ht="12.75">
      <c r="C29" s="7"/>
      <c r="D29" s="7"/>
      <c r="E29" s="7"/>
      <c r="F29" s="7"/>
      <c r="G29" s="7"/>
      <c r="H29" s="7"/>
      <c r="I29" s="7"/>
      <c r="J29" s="7"/>
      <c r="K29" s="7"/>
      <c r="L29" s="7"/>
      <c r="M29" s="7"/>
      <c r="N29" s="7"/>
      <c r="O29" s="7"/>
      <c r="P29" s="7"/>
      <c r="Q29" s="7"/>
    </row>
    <row r="30" spans="3:17" ht="12.75">
      <c r="C30" s="7"/>
      <c r="D30" s="7"/>
      <c r="E30" s="7"/>
      <c r="F30" s="7"/>
      <c r="G30" s="7"/>
      <c r="H30" s="7"/>
      <c r="I30" s="7"/>
      <c r="J30" s="7"/>
      <c r="K30" s="7"/>
      <c r="L30" s="7"/>
      <c r="M30" s="7"/>
      <c r="N30" s="7"/>
      <c r="O30" s="7"/>
      <c r="P30" s="7"/>
      <c r="Q30" s="7"/>
    </row>
    <row r="31" spans="3:17" ht="12.75">
      <c r="C31" s="7"/>
      <c r="D31" s="7"/>
      <c r="E31" s="7"/>
      <c r="F31" s="7"/>
      <c r="G31" s="7"/>
      <c r="H31" s="7"/>
      <c r="I31" s="7"/>
      <c r="J31" s="7"/>
      <c r="K31" s="7"/>
      <c r="L31" s="7"/>
      <c r="M31" s="7"/>
      <c r="N31" s="7"/>
      <c r="O31" s="7"/>
      <c r="P31" s="7"/>
      <c r="Q31" s="7"/>
    </row>
    <row r="32" spans="3:17" ht="12.75">
      <c r="C32" s="7"/>
      <c r="D32" s="7"/>
      <c r="E32" s="7"/>
      <c r="F32" s="7"/>
      <c r="G32" s="7"/>
      <c r="H32" s="7"/>
      <c r="I32" s="7"/>
      <c r="J32" s="7"/>
      <c r="K32" s="7"/>
      <c r="L32" s="7"/>
      <c r="M32" s="7"/>
      <c r="N32" s="7"/>
      <c r="O32" s="7"/>
      <c r="P32" s="7"/>
      <c r="Q32" s="7"/>
    </row>
    <row r="33" spans="3:17" ht="12.75">
      <c r="C33" s="7"/>
      <c r="D33" s="7"/>
      <c r="E33" s="7"/>
      <c r="F33" s="7"/>
      <c r="G33" s="7"/>
      <c r="H33" s="7"/>
      <c r="I33" s="7"/>
      <c r="J33" s="7"/>
      <c r="K33" s="7"/>
      <c r="L33" s="7"/>
      <c r="M33" s="7"/>
      <c r="N33" s="7"/>
      <c r="O33" s="7"/>
      <c r="P33" s="7"/>
      <c r="Q33" s="7"/>
    </row>
    <row r="34" spans="3:17" ht="12.75">
      <c r="C34" s="7"/>
      <c r="D34" s="7"/>
      <c r="E34" s="7"/>
      <c r="F34" s="7"/>
      <c r="G34" s="7"/>
      <c r="H34" s="7"/>
      <c r="I34" s="7"/>
      <c r="J34" s="7"/>
      <c r="K34" s="7"/>
      <c r="L34" s="7"/>
      <c r="M34" s="7"/>
      <c r="N34" s="7"/>
      <c r="O34" s="7"/>
      <c r="P34" s="7"/>
      <c r="Q34" s="7"/>
    </row>
    <row r="35" spans="3:17" ht="12.75">
      <c r="C35" s="63"/>
      <c r="D35" s="63"/>
      <c r="E35" s="63"/>
      <c r="F35" s="63"/>
      <c r="G35" s="63"/>
      <c r="H35" s="63"/>
      <c r="I35" s="63"/>
      <c r="J35" s="63"/>
      <c r="K35" s="7"/>
      <c r="L35" s="7"/>
      <c r="M35" s="7"/>
      <c r="N35" s="7"/>
      <c r="O35" s="7"/>
      <c r="P35" s="7"/>
      <c r="Q35" s="7"/>
    </row>
    <row r="36" spans="3:17" ht="12.75">
      <c r="C36" s="27"/>
      <c r="D36" s="560"/>
      <c r="E36" s="560"/>
      <c r="F36" s="560"/>
      <c r="G36" s="27"/>
      <c r="H36" s="560"/>
      <c r="I36" s="560"/>
      <c r="J36" s="560"/>
      <c r="K36" s="7"/>
      <c r="L36" s="7"/>
      <c r="M36" s="7"/>
      <c r="N36" s="7"/>
      <c r="O36" s="7"/>
      <c r="P36" s="7"/>
      <c r="Q36" s="7"/>
    </row>
    <row r="37" spans="3:17" ht="12.75">
      <c r="C37" s="63"/>
      <c r="D37" s="560"/>
      <c r="E37" s="560"/>
      <c r="F37" s="560"/>
      <c r="G37" s="27"/>
      <c r="H37" s="560"/>
      <c r="I37" s="560"/>
      <c r="J37" s="560"/>
      <c r="K37" s="7"/>
      <c r="L37" s="7"/>
      <c r="M37" s="7"/>
      <c r="N37" s="7"/>
      <c r="O37" s="7"/>
      <c r="P37" s="7"/>
      <c r="Q37" s="7"/>
    </row>
    <row r="38" spans="3:17" ht="12.75">
      <c r="C38" s="63"/>
      <c r="D38" s="27"/>
      <c r="E38" s="27"/>
      <c r="F38" s="27"/>
      <c r="G38" s="27"/>
      <c r="H38" s="27"/>
      <c r="I38" s="27"/>
      <c r="J38" s="27"/>
      <c r="K38" s="7"/>
      <c r="L38" s="7"/>
      <c r="M38" s="7"/>
      <c r="N38" s="7"/>
      <c r="O38" s="7"/>
      <c r="P38" s="7"/>
      <c r="Q38" s="7"/>
    </row>
    <row r="39" spans="3:17" ht="12.75">
      <c r="C39" s="63"/>
      <c r="D39" s="27"/>
      <c r="E39" s="27"/>
      <c r="F39" s="27"/>
      <c r="G39" s="27"/>
      <c r="H39" s="27"/>
      <c r="I39" s="27"/>
      <c r="J39" s="27"/>
      <c r="K39" s="7"/>
      <c r="L39" s="7"/>
      <c r="M39" s="7"/>
      <c r="N39" s="7"/>
      <c r="O39" s="7"/>
      <c r="P39" s="7"/>
      <c r="Q39" s="7"/>
    </row>
    <row r="40" spans="3:17" ht="12.75">
      <c r="C40" s="63"/>
      <c r="D40" s="27"/>
      <c r="E40" s="27"/>
      <c r="F40" s="27"/>
      <c r="G40" s="27"/>
      <c r="H40" s="27"/>
      <c r="I40" s="27"/>
      <c r="J40" s="27"/>
      <c r="K40" s="7"/>
      <c r="L40" s="7"/>
      <c r="M40" s="7"/>
      <c r="N40" s="7"/>
      <c r="O40" s="7"/>
      <c r="P40" s="7"/>
      <c r="Q40" s="7"/>
    </row>
    <row r="41" spans="3:17" ht="12.75">
      <c r="C41" s="27"/>
      <c r="D41" s="56"/>
      <c r="E41" s="56"/>
      <c r="F41" s="56"/>
      <c r="G41" s="56"/>
      <c r="H41" s="56"/>
      <c r="I41" s="56"/>
      <c r="J41" s="56"/>
      <c r="K41" s="7"/>
      <c r="L41" s="7"/>
      <c r="M41" s="7"/>
      <c r="N41" s="7"/>
      <c r="O41" s="7"/>
      <c r="P41" s="7"/>
      <c r="Q41" s="7"/>
    </row>
    <row r="42" spans="3:17" ht="12.75">
      <c r="C42" s="27"/>
      <c r="D42" s="56"/>
      <c r="E42" s="56"/>
      <c r="F42" s="56"/>
      <c r="G42" s="56"/>
      <c r="H42" s="56"/>
      <c r="I42" s="56"/>
      <c r="J42" s="56"/>
      <c r="K42" s="7"/>
      <c r="L42" s="7"/>
      <c r="M42" s="7"/>
      <c r="N42" s="7"/>
      <c r="O42" s="7"/>
      <c r="P42" s="7"/>
      <c r="Q42" s="7"/>
    </row>
    <row r="43" spans="3:17" ht="12.75">
      <c r="C43" s="27"/>
      <c r="D43" s="56"/>
      <c r="E43" s="56"/>
      <c r="F43" s="56"/>
      <c r="G43" s="56"/>
      <c r="H43" s="56"/>
      <c r="I43" s="56"/>
      <c r="J43" s="56"/>
      <c r="K43" s="7"/>
      <c r="L43" s="7"/>
      <c r="M43" s="7"/>
      <c r="N43" s="7"/>
      <c r="O43" s="7"/>
      <c r="P43" s="7"/>
      <c r="Q43" s="7"/>
    </row>
    <row r="44" spans="3:17" ht="12.75">
      <c r="C44" s="27"/>
      <c r="D44" s="56"/>
      <c r="E44" s="56"/>
      <c r="F44" s="56"/>
      <c r="G44" s="56"/>
      <c r="H44" s="56"/>
      <c r="I44" s="56"/>
      <c r="J44" s="56"/>
      <c r="K44" s="7"/>
      <c r="L44" s="7"/>
      <c r="M44" s="7"/>
      <c r="N44" s="7"/>
      <c r="O44" s="7"/>
      <c r="P44" s="7"/>
      <c r="Q44" s="7"/>
    </row>
    <row r="45" spans="3:17" ht="12.75">
      <c r="C45" s="27"/>
      <c r="D45" s="56"/>
      <c r="E45" s="56"/>
      <c r="F45" s="56"/>
      <c r="G45" s="56"/>
      <c r="H45" s="56"/>
      <c r="I45" s="56"/>
      <c r="J45" s="56"/>
      <c r="K45" s="7"/>
      <c r="L45" s="7"/>
      <c r="M45" s="7"/>
      <c r="N45" s="7"/>
      <c r="O45" s="7"/>
      <c r="P45" s="7"/>
      <c r="Q45" s="7"/>
    </row>
    <row r="46" spans="3:17" ht="12.75">
      <c r="C46" s="27"/>
      <c r="D46" s="56"/>
      <c r="E46" s="56"/>
      <c r="F46" s="56"/>
      <c r="G46" s="56"/>
      <c r="H46" s="56"/>
      <c r="I46" s="56"/>
      <c r="J46" s="56"/>
      <c r="K46" s="7"/>
      <c r="L46" s="7"/>
      <c r="M46" s="7"/>
      <c r="N46" s="7"/>
      <c r="O46" s="7"/>
      <c r="P46" s="7"/>
      <c r="Q46" s="7"/>
    </row>
    <row r="47" spans="3:17" ht="12.75">
      <c r="C47" s="27"/>
      <c r="D47" s="56"/>
      <c r="E47" s="56"/>
      <c r="F47" s="56"/>
      <c r="G47" s="56"/>
      <c r="H47" s="56"/>
      <c r="I47" s="56"/>
      <c r="J47" s="56"/>
      <c r="K47" s="7"/>
      <c r="L47" s="7"/>
      <c r="M47" s="7"/>
      <c r="N47" s="7"/>
      <c r="O47" s="7"/>
      <c r="P47" s="7"/>
      <c r="Q47" s="7"/>
    </row>
    <row r="48" spans="3:17" ht="12.75">
      <c r="C48" s="27"/>
      <c r="D48" s="56"/>
      <c r="E48" s="56"/>
      <c r="F48" s="56"/>
      <c r="G48" s="56"/>
      <c r="H48" s="92"/>
      <c r="I48" s="92"/>
      <c r="J48" s="92"/>
      <c r="K48" s="7"/>
      <c r="L48" s="7"/>
      <c r="M48" s="7"/>
      <c r="N48" s="7"/>
      <c r="O48" s="7"/>
      <c r="P48" s="7"/>
      <c r="Q48" s="7"/>
    </row>
    <row r="49" spans="3:17" ht="12.75">
      <c r="C49" s="27"/>
      <c r="D49" s="56"/>
      <c r="E49" s="56"/>
      <c r="F49" s="56"/>
      <c r="G49" s="56"/>
      <c r="H49" s="56"/>
      <c r="I49" s="56"/>
      <c r="J49" s="56"/>
      <c r="K49" s="7"/>
      <c r="L49" s="7"/>
      <c r="M49" s="7"/>
      <c r="N49" s="7"/>
      <c r="O49" s="7"/>
      <c r="P49" s="7"/>
      <c r="Q49" s="7"/>
    </row>
    <row r="50" spans="3:17" ht="12.75">
      <c r="C50" s="7"/>
      <c r="D50" s="7"/>
      <c r="E50" s="7"/>
      <c r="F50" s="7"/>
      <c r="G50" s="7"/>
      <c r="H50" s="7"/>
      <c r="I50" s="7"/>
      <c r="J50" s="7"/>
      <c r="K50" s="7"/>
      <c r="L50" s="7"/>
      <c r="M50" s="7"/>
      <c r="N50" s="7"/>
      <c r="O50" s="7"/>
      <c r="P50" s="7"/>
      <c r="Q50" s="7"/>
    </row>
    <row r="51" spans="3:17" ht="12.75">
      <c r="C51" s="7"/>
      <c r="D51" s="7"/>
      <c r="E51" s="7"/>
      <c r="F51" s="7"/>
      <c r="G51" s="7"/>
      <c r="H51" s="7"/>
      <c r="I51" s="7"/>
      <c r="J51" s="7"/>
      <c r="K51" s="7"/>
      <c r="L51" s="7"/>
      <c r="M51" s="7"/>
      <c r="N51" s="7"/>
      <c r="O51" s="7"/>
      <c r="P51" s="7"/>
      <c r="Q51" s="7"/>
    </row>
    <row r="52" spans="3:17" ht="12.75">
      <c r="C52" s="7"/>
      <c r="D52" s="7"/>
      <c r="E52" s="7"/>
      <c r="F52" s="7"/>
      <c r="G52" s="7"/>
      <c r="H52" s="7"/>
      <c r="I52" s="7"/>
      <c r="J52" s="7"/>
      <c r="K52" s="7"/>
      <c r="L52" s="7"/>
      <c r="M52" s="7"/>
      <c r="N52" s="7"/>
      <c r="O52" s="7"/>
      <c r="P52" s="7"/>
      <c r="Q52" s="7"/>
    </row>
    <row r="53" spans="3:17" ht="12.75">
      <c r="C53" s="7"/>
      <c r="D53" s="7"/>
      <c r="E53" s="7"/>
      <c r="F53" s="7"/>
      <c r="G53" s="7"/>
      <c r="H53" s="7"/>
      <c r="I53" s="7"/>
      <c r="J53" s="7"/>
      <c r="K53" s="7"/>
      <c r="L53" s="7"/>
      <c r="M53" s="7"/>
      <c r="N53" s="7"/>
      <c r="O53" s="7"/>
      <c r="P53" s="7"/>
      <c r="Q53" s="7"/>
    </row>
    <row r="54" spans="3:17" ht="12.75">
      <c r="C54" s="7"/>
      <c r="D54" s="7"/>
      <c r="E54" s="7"/>
      <c r="F54" s="7"/>
      <c r="G54" s="7"/>
      <c r="H54" s="7"/>
      <c r="I54" s="7"/>
      <c r="J54" s="7"/>
      <c r="K54" s="7"/>
      <c r="L54" s="7"/>
      <c r="M54" s="7"/>
      <c r="N54" s="7"/>
      <c r="O54" s="7"/>
      <c r="P54" s="7"/>
      <c r="Q54" s="7"/>
    </row>
    <row r="55" spans="3:17" ht="12.75">
      <c r="C55" s="7"/>
      <c r="D55" s="7"/>
      <c r="E55" s="7"/>
      <c r="F55" s="7"/>
      <c r="G55" s="7"/>
      <c r="H55" s="7"/>
      <c r="I55" s="7"/>
      <c r="J55" s="7"/>
      <c r="K55" s="7"/>
      <c r="L55" s="7"/>
      <c r="M55" s="7"/>
      <c r="N55" s="7"/>
      <c r="O55" s="7"/>
      <c r="P55" s="7"/>
      <c r="Q55" s="7"/>
    </row>
    <row r="56" spans="3:17" ht="12.75">
      <c r="C56" s="7"/>
      <c r="D56" s="7"/>
      <c r="E56" s="7"/>
      <c r="F56" s="7"/>
      <c r="G56" s="7"/>
      <c r="H56" s="7"/>
      <c r="I56" s="7"/>
      <c r="J56" s="7"/>
      <c r="K56" s="7"/>
      <c r="L56" s="7"/>
      <c r="M56" s="7"/>
      <c r="N56" s="7"/>
      <c r="O56" s="7"/>
      <c r="P56" s="7"/>
      <c r="Q56" s="7"/>
    </row>
    <row r="57" spans="3:17" ht="12.75">
      <c r="C57" s="7"/>
      <c r="D57" s="7"/>
      <c r="E57" s="7"/>
      <c r="F57" s="7"/>
      <c r="G57" s="7"/>
      <c r="H57" s="7"/>
      <c r="I57" s="7"/>
      <c r="J57" s="7"/>
      <c r="K57" s="7"/>
      <c r="L57" s="7"/>
      <c r="M57" s="7"/>
      <c r="N57" s="7"/>
      <c r="O57" s="7"/>
      <c r="P57" s="7"/>
      <c r="Q57" s="7"/>
    </row>
    <row r="58" spans="3:17" ht="12.75">
      <c r="C58" s="7"/>
      <c r="D58" s="7"/>
      <c r="E58" s="7"/>
      <c r="F58" s="7"/>
      <c r="G58" s="7"/>
      <c r="H58" s="7"/>
      <c r="I58" s="7"/>
      <c r="J58" s="7"/>
      <c r="K58" s="7"/>
      <c r="L58" s="7"/>
      <c r="M58" s="7"/>
      <c r="N58" s="7"/>
      <c r="O58" s="7"/>
      <c r="P58" s="7"/>
      <c r="Q58" s="7"/>
    </row>
    <row r="59" spans="3:17" ht="12.75">
      <c r="C59" s="7"/>
      <c r="D59" s="7"/>
      <c r="E59" s="7"/>
      <c r="F59" s="7"/>
      <c r="G59" s="7"/>
      <c r="H59" s="7"/>
      <c r="I59" s="7"/>
      <c r="J59" s="7"/>
      <c r="K59" s="7"/>
      <c r="L59" s="7"/>
      <c r="M59" s="7"/>
      <c r="N59" s="7"/>
      <c r="O59" s="7"/>
      <c r="P59" s="7"/>
      <c r="Q59" s="7"/>
    </row>
    <row r="60" spans="3:17" ht="12.75">
      <c r="C60" s="7"/>
      <c r="D60" s="7"/>
      <c r="E60" s="7"/>
      <c r="F60" s="7"/>
      <c r="G60" s="7"/>
      <c r="H60" s="7"/>
      <c r="I60" s="7"/>
      <c r="J60" s="7"/>
      <c r="K60" s="7"/>
      <c r="L60" s="7"/>
      <c r="M60" s="7"/>
      <c r="N60" s="7"/>
      <c r="O60" s="7"/>
      <c r="P60" s="7"/>
      <c r="Q60" s="7"/>
    </row>
    <row r="61" spans="3:17" ht="12.75">
      <c r="C61" s="7"/>
      <c r="D61" s="7"/>
      <c r="E61" s="7"/>
      <c r="F61" s="7"/>
      <c r="G61" s="7"/>
      <c r="H61" s="7"/>
      <c r="I61" s="7"/>
      <c r="J61" s="7"/>
      <c r="K61" s="7"/>
      <c r="L61" s="7"/>
      <c r="M61" s="7"/>
      <c r="N61" s="7"/>
      <c r="O61" s="7"/>
      <c r="P61" s="7"/>
      <c r="Q61" s="7"/>
    </row>
    <row r="62" spans="3:17" ht="12.75">
      <c r="C62" s="7"/>
      <c r="D62" s="7"/>
      <c r="E62" s="7"/>
      <c r="F62" s="7"/>
      <c r="G62" s="7"/>
      <c r="H62" s="7"/>
      <c r="I62" s="7"/>
      <c r="J62" s="7"/>
      <c r="K62" s="7"/>
      <c r="L62" s="7"/>
      <c r="M62" s="7"/>
      <c r="N62" s="7"/>
      <c r="O62" s="7"/>
      <c r="P62" s="7"/>
      <c r="Q62" s="7"/>
    </row>
    <row r="63" spans="3:17" ht="12.75">
      <c r="C63" s="7"/>
      <c r="D63" s="7"/>
      <c r="E63" s="7"/>
      <c r="F63" s="7"/>
      <c r="G63" s="7"/>
      <c r="H63" s="7"/>
      <c r="I63" s="7"/>
      <c r="J63" s="7"/>
      <c r="K63" s="7"/>
      <c r="L63" s="7"/>
      <c r="M63" s="7"/>
      <c r="N63" s="7"/>
      <c r="O63" s="7"/>
      <c r="P63" s="7"/>
      <c r="Q63" s="7"/>
    </row>
    <row r="64" spans="3:17" ht="12.75">
      <c r="C64" s="7"/>
      <c r="D64" s="7"/>
      <c r="E64" s="7"/>
      <c r="F64" s="7"/>
      <c r="G64" s="7"/>
      <c r="H64" s="7"/>
      <c r="I64" s="7"/>
      <c r="J64" s="7"/>
      <c r="K64" s="7"/>
      <c r="L64" s="7"/>
      <c r="M64" s="7"/>
      <c r="N64" s="7"/>
      <c r="O64" s="7"/>
      <c r="P64" s="7"/>
      <c r="Q64" s="7"/>
    </row>
    <row r="65" spans="3:17" ht="12.75">
      <c r="C65" s="7"/>
      <c r="D65" s="7"/>
      <c r="E65" s="7"/>
      <c r="F65" s="7"/>
      <c r="G65" s="7"/>
      <c r="H65" s="7"/>
      <c r="I65" s="7"/>
      <c r="J65" s="7"/>
      <c r="K65" s="7"/>
      <c r="L65" s="7"/>
      <c r="M65" s="7"/>
      <c r="N65" s="7"/>
      <c r="O65" s="7"/>
      <c r="P65" s="7"/>
      <c r="Q65" s="7"/>
    </row>
  </sheetData>
  <mergeCells count="19">
    <mergeCell ref="B4:C4"/>
    <mergeCell ref="V4:W4"/>
    <mergeCell ref="C9:C11"/>
    <mergeCell ref="B22:C22"/>
    <mergeCell ref="T22:W22"/>
    <mergeCell ref="C20:K20"/>
    <mergeCell ref="D9:F9"/>
    <mergeCell ref="H9:J9"/>
    <mergeCell ref="V9:W9"/>
    <mergeCell ref="Q9:T9"/>
    <mergeCell ref="B6:X6"/>
    <mergeCell ref="D37:F37"/>
    <mergeCell ref="H37:J37"/>
    <mergeCell ref="M9:O9"/>
    <mergeCell ref="M10:O10"/>
    <mergeCell ref="D10:F10"/>
    <mergeCell ref="H10:J10"/>
    <mergeCell ref="D36:F36"/>
    <mergeCell ref="H36:J36"/>
  </mergeCells>
  <hyperlinks>
    <hyperlink ref="V4" location="Índice!E7" display="Volver al Índice"/>
    <hyperlink ref="V4:W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5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codeName="Sheet5"/>
  <dimension ref="B2:J39"/>
  <sheetViews>
    <sheetView showGridLines="0" view="pageBreakPreview" zoomScale="80" zoomScaleSheetLayoutView="80" workbookViewId="0" topLeftCell="A1">
      <selection activeCell="A1" sqref="A1"/>
    </sheetView>
  </sheetViews>
  <sheetFormatPr defaultColWidth="9.140625" defaultRowHeight="12.75"/>
  <cols>
    <col min="2" max="2" width="5.8515625" style="0" customWidth="1"/>
    <col min="10" max="10" width="17.00390625" style="0" customWidth="1"/>
  </cols>
  <sheetData>
    <row r="2" spans="2:10" ht="12.75">
      <c r="B2" s="107"/>
      <c r="C2" s="107"/>
      <c r="D2" s="514" t="s">
        <v>195</v>
      </c>
      <c r="E2" s="514"/>
      <c r="F2" s="514"/>
      <c r="G2" s="514"/>
      <c r="H2" s="514"/>
      <c r="I2" s="514"/>
      <c r="J2" s="514"/>
    </row>
    <row r="3" spans="2:10" ht="12.75">
      <c r="B3" s="107"/>
      <c r="C3" s="107"/>
      <c r="D3" s="107"/>
      <c r="E3" s="107"/>
      <c r="F3" s="100"/>
      <c r="G3" s="100"/>
      <c r="H3" s="100"/>
      <c r="I3" s="100"/>
      <c r="J3" s="100"/>
    </row>
    <row r="4" spans="2:10" ht="12.75">
      <c r="B4" s="513" t="s">
        <v>396</v>
      </c>
      <c r="C4" s="513"/>
      <c r="D4" s="107"/>
      <c r="E4" s="107"/>
      <c r="F4" s="100"/>
      <c r="G4" s="100"/>
      <c r="H4" s="100"/>
      <c r="I4" s="538" t="s">
        <v>194</v>
      </c>
      <c r="J4" s="538"/>
    </row>
    <row r="5" spans="2:10" ht="12.75">
      <c r="B5" s="107"/>
      <c r="C5" s="107"/>
      <c r="D5" s="107"/>
      <c r="E5" s="107"/>
      <c r="F5" s="107"/>
      <c r="G5" s="107"/>
      <c r="H5" s="107"/>
      <c r="I5" s="107"/>
      <c r="J5" s="107"/>
    </row>
    <row r="6" spans="2:10" ht="18.75">
      <c r="B6" s="543" t="s">
        <v>196</v>
      </c>
      <c r="C6" s="543"/>
      <c r="D6" s="543"/>
      <c r="E6" s="543"/>
      <c r="F6" s="543"/>
      <c r="G6" s="543"/>
      <c r="H6" s="543"/>
      <c r="I6" s="543"/>
      <c r="J6" s="543"/>
    </row>
    <row r="8" ht="15.75">
      <c r="B8" s="6" t="s">
        <v>442</v>
      </c>
    </row>
    <row r="9" ht="12.75">
      <c r="E9" t="s">
        <v>109</v>
      </c>
    </row>
    <row r="12" spans="3:10" ht="12.75">
      <c r="C12" s="527" t="s">
        <v>107</v>
      </c>
      <c r="D12" s="527"/>
      <c r="E12" s="527"/>
      <c r="F12" s="527"/>
      <c r="G12" s="527"/>
      <c r="H12" s="527"/>
      <c r="I12" s="527"/>
      <c r="J12" s="527"/>
    </row>
    <row r="13" spans="3:10" ht="12.75">
      <c r="C13" s="527"/>
      <c r="D13" s="527"/>
      <c r="E13" s="527"/>
      <c r="F13" s="527"/>
      <c r="G13" s="527"/>
      <c r="H13" s="527"/>
      <c r="I13" s="527"/>
      <c r="J13" s="527"/>
    </row>
    <row r="21" spans="3:10" ht="12.75">
      <c r="C21" s="519" t="s">
        <v>383</v>
      </c>
      <c r="D21" s="519"/>
      <c r="E21" s="519"/>
      <c r="F21" s="519"/>
      <c r="G21" s="519"/>
      <c r="H21" s="519"/>
      <c r="I21" s="519"/>
      <c r="J21" s="519"/>
    </row>
    <row r="22" spans="3:10" ht="12.75">
      <c r="C22" s="519"/>
      <c r="D22" s="519"/>
      <c r="E22" s="519"/>
      <c r="F22" s="519"/>
      <c r="G22" s="519"/>
      <c r="H22" s="519"/>
      <c r="I22" s="519"/>
      <c r="J22" s="519"/>
    </row>
    <row r="24" ht="12.75">
      <c r="C24" s="6" t="s">
        <v>108</v>
      </c>
    </row>
    <row r="27" ht="12.75">
      <c r="E27" t="s">
        <v>109</v>
      </c>
    </row>
    <row r="36" spans="3:10" ht="15" customHeight="1">
      <c r="C36" s="519" t="s">
        <v>382</v>
      </c>
      <c r="D36" s="519"/>
      <c r="E36" s="519"/>
      <c r="F36" s="519"/>
      <c r="G36" s="519"/>
      <c r="H36" s="519"/>
      <c r="I36" s="519"/>
      <c r="J36" s="519"/>
    </row>
    <row r="37" spans="3:10" ht="12.75">
      <c r="C37" s="519"/>
      <c r="D37" s="519"/>
      <c r="E37" s="519"/>
      <c r="F37" s="519"/>
      <c r="G37" s="519"/>
      <c r="H37" s="519"/>
      <c r="I37" s="519"/>
      <c r="J37" s="519"/>
    </row>
    <row r="39" spans="2:10" ht="15.75">
      <c r="B39" s="541" t="s">
        <v>198</v>
      </c>
      <c r="C39" s="541"/>
      <c r="D39" s="106"/>
      <c r="E39" s="106"/>
      <c r="F39" s="106"/>
      <c r="G39" s="540" t="s">
        <v>197</v>
      </c>
      <c r="H39" s="540"/>
      <c r="I39" s="540"/>
      <c r="J39" s="540"/>
    </row>
  </sheetData>
  <mergeCells count="9">
    <mergeCell ref="D2:J2"/>
    <mergeCell ref="B6:J6"/>
    <mergeCell ref="B39:C39"/>
    <mergeCell ref="G39:J39"/>
    <mergeCell ref="C12:J13"/>
    <mergeCell ref="C36:J37"/>
    <mergeCell ref="I4:J4"/>
    <mergeCell ref="C21:J22"/>
    <mergeCell ref="B4:C4"/>
  </mergeCells>
  <hyperlinks>
    <hyperlink ref="I4" location="Índice!E7" display="Volver al Índice"/>
    <hyperlink ref="I4: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8"/>
  <headerFooter alignWithMargins="0">
    <oddFooter>&amp;R&amp;A</oddFooter>
  </headerFooter>
  <drawing r:id="rId7"/>
  <legacyDrawing r:id="rId6"/>
  <oleObjects>
    <oleObject progId="Equation.3" shapeId="6216800" r:id="rId1"/>
    <oleObject progId="Equation.3" shapeId="6217262" r:id="rId2"/>
    <oleObject progId="Equation.3" shapeId="6218286" r:id="rId3"/>
    <oleObject progId="Equation.3" shapeId="6222695" r:id="rId4"/>
    <oleObject progId="Equation.3" shapeId="6223037" r:id="rId5"/>
  </oleObjects>
</worksheet>
</file>

<file path=xl/worksheets/sheet7.xml><?xml version="1.0" encoding="utf-8"?>
<worksheet xmlns="http://schemas.openxmlformats.org/spreadsheetml/2006/main" xmlns:r="http://schemas.openxmlformats.org/officeDocument/2006/relationships">
  <sheetPr codeName="Sheet6">
    <pageSetUpPr fitToPage="1"/>
  </sheetPr>
  <dimension ref="B2:J72"/>
  <sheetViews>
    <sheetView showGridLines="0" view="pageBreakPreview" zoomScale="80" zoomScaleSheetLayoutView="80" workbookViewId="0" topLeftCell="A1">
      <selection activeCell="A1" sqref="A1"/>
    </sheetView>
  </sheetViews>
  <sheetFormatPr defaultColWidth="9.140625" defaultRowHeight="12.75"/>
  <cols>
    <col min="2" max="2" width="6.7109375" style="0" customWidth="1"/>
    <col min="10" max="10" width="16.421875" style="0" customWidth="1"/>
  </cols>
  <sheetData>
    <row r="2" spans="2:10" ht="12.75">
      <c r="B2" s="107"/>
      <c r="C2" s="107"/>
      <c r="D2" s="514" t="s">
        <v>195</v>
      </c>
      <c r="E2" s="514"/>
      <c r="F2" s="514"/>
      <c r="G2" s="514"/>
      <c r="H2" s="514"/>
      <c r="I2" s="514"/>
      <c r="J2" s="514"/>
    </row>
    <row r="3" spans="2:10" ht="12.75">
      <c r="B3" s="107"/>
      <c r="C3" s="107"/>
      <c r="D3" s="107"/>
      <c r="E3" s="107"/>
      <c r="F3" s="100"/>
      <c r="G3" s="100"/>
      <c r="H3" s="100"/>
      <c r="I3" s="100"/>
      <c r="J3" s="100"/>
    </row>
    <row r="4" spans="2:10" ht="12.75">
      <c r="B4" s="513" t="s">
        <v>396</v>
      </c>
      <c r="C4" s="513"/>
      <c r="D4" s="107"/>
      <c r="E4" s="107"/>
      <c r="F4" s="100"/>
      <c r="G4" s="100"/>
      <c r="H4" s="100"/>
      <c r="I4" s="538" t="s">
        <v>194</v>
      </c>
      <c r="J4" s="538"/>
    </row>
    <row r="5" spans="2:10" ht="12.75">
      <c r="B5" s="107"/>
      <c r="C5" s="107"/>
      <c r="D5" s="107"/>
      <c r="E5" s="107"/>
      <c r="F5" s="107"/>
      <c r="G5" s="107"/>
      <c r="H5" s="107"/>
      <c r="I5" s="107"/>
      <c r="J5" s="107"/>
    </row>
    <row r="6" spans="2:10" ht="18.75">
      <c r="B6" s="543" t="s">
        <v>196</v>
      </c>
      <c r="C6" s="543"/>
      <c r="D6" s="543"/>
      <c r="E6" s="543"/>
      <c r="F6" s="543"/>
      <c r="G6" s="543"/>
      <c r="H6" s="543"/>
      <c r="I6" s="543"/>
      <c r="J6" s="543"/>
    </row>
    <row r="8" spans="2:10" ht="15.75" customHeight="1">
      <c r="B8" s="6" t="s">
        <v>443</v>
      </c>
      <c r="C8" s="566" t="s">
        <v>285</v>
      </c>
      <c r="D8" s="566"/>
      <c r="E8" s="566"/>
      <c r="F8" s="566"/>
      <c r="G8" s="566"/>
      <c r="H8" s="566"/>
      <c r="I8" s="566"/>
      <c r="J8" s="566"/>
    </row>
    <row r="9" spans="3:10" ht="12.75">
      <c r="C9" s="566"/>
      <c r="D9" s="566"/>
      <c r="E9" s="566"/>
      <c r="F9" s="566"/>
      <c r="G9" s="566"/>
      <c r="H9" s="566"/>
      <c r="I9" s="566"/>
      <c r="J9" s="566"/>
    </row>
    <row r="18" ht="12.75">
      <c r="C18" s="6" t="s">
        <v>110</v>
      </c>
    </row>
    <row r="22" ht="15.75">
      <c r="C22" s="65"/>
    </row>
    <row r="23" spans="3:10" ht="12.75">
      <c r="C23" s="519" t="s">
        <v>286</v>
      </c>
      <c r="D23" s="567"/>
      <c r="E23" s="567"/>
      <c r="F23" s="567"/>
      <c r="G23" s="567"/>
      <c r="H23" s="567"/>
      <c r="I23" s="567"/>
      <c r="J23" s="567"/>
    </row>
    <row r="33" spans="3:5" ht="12.75">
      <c r="C33" s="565" t="s">
        <v>111</v>
      </c>
      <c r="D33" s="565"/>
      <c r="E33" s="565"/>
    </row>
    <row r="41" spans="5:7" ht="12.75">
      <c r="E41" s="107"/>
      <c r="F41" s="107"/>
      <c r="G41" s="107"/>
    </row>
    <row r="42" spans="3:10" ht="12.75">
      <c r="C42" s="519" t="s">
        <v>112</v>
      </c>
      <c r="D42" s="567"/>
      <c r="E42" s="567"/>
      <c r="F42" s="567"/>
      <c r="G42" s="567"/>
      <c r="H42" s="567"/>
      <c r="I42" s="567"/>
      <c r="J42" s="567"/>
    </row>
    <row r="43" spans="3:10" ht="12.75">
      <c r="C43" s="567"/>
      <c r="D43" s="567"/>
      <c r="E43" s="567"/>
      <c r="F43" s="567"/>
      <c r="G43" s="567"/>
      <c r="H43" s="567"/>
      <c r="I43" s="567"/>
      <c r="J43" s="567"/>
    </row>
    <row r="45" ht="12.75">
      <c r="C45" s="6" t="s">
        <v>113</v>
      </c>
    </row>
    <row r="55" spans="3:10" ht="12.75">
      <c r="C55" s="519" t="s">
        <v>114</v>
      </c>
      <c r="D55" s="519"/>
      <c r="E55" s="519"/>
      <c r="F55" s="519"/>
      <c r="G55" s="519"/>
      <c r="H55" s="519"/>
      <c r="I55" s="519"/>
      <c r="J55" s="567"/>
    </row>
    <row r="64" spans="3:10" ht="15" customHeight="1">
      <c r="C64" s="545" t="s">
        <v>115</v>
      </c>
      <c r="D64" s="545"/>
      <c r="E64" s="545"/>
      <c r="F64" s="545"/>
      <c r="G64" s="545"/>
      <c r="H64" s="545"/>
      <c r="I64" s="545"/>
      <c r="J64" s="545"/>
    </row>
    <row r="70" spans="3:10" ht="12.75" customHeight="1">
      <c r="C70" s="545" t="s">
        <v>116</v>
      </c>
      <c r="D70" s="545"/>
      <c r="E70" s="545"/>
      <c r="F70" s="545"/>
      <c r="G70" s="545"/>
      <c r="H70" s="545"/>
      <c r="I70" s="545"/>
      <c r="J70" s="545"/>
    </row>
    <row r="72" spans="2:10" ht="15.75">
      <c r="B72" s="541" t="s">
        <v>198</v>
      </c>
      <c r="C72" s="541"/>
      <c r="D72" s="106"/>
      <c r="E72" s="106"/>
      <c r="F72" s="106"/>
      <c r="G72" s="540" t="s">
        <v>197</v>
      </c>
      <c r="H72" s="540"/>
      <c r="I72" s="540"/>
      <c r="J72" s="540"/>
    </row>
  </sheetData>
  <mergeCells count="13">
    <mergeCell ref="I4:J4"/>
    <mergeCell ref="D2:J2"/>
    <mergeCell ref="B6:J6"/>
    <mergeCell ref="B4:C4"/>
    <mergeCell ref="B72:C72"/>
    <mergeCell ref="G72:J72"/>
    <mergeCell ref="C33:E33"/>
    <mergeCell ref="C8:J9"/>
    <mergeCell ref="C23:J23"/>
    <mergeCell ref="C42:J43"/>
    <mergeCell ref="C55:J55"/>
    <mergeCell ref="C64:J64"/>
    <mergeCell ref="C70:J70"/>
  </mergeCells>
  <hyperlinks>
    <hyperlink ref="I4" location="Índice!E7" display="Volver al Índice"/>
    <hyperlink ref="I4: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portrait" scale="70" r:id="rId10"/>
  <headerFooter alignWithMargins="0">
    <oddFooter>&amp;R&amp;A</oddFooter>
  </headerFooter>
  <drawing r:id="rId9"/>
  <legacyDrawing r:id="rId8"/>
  <oleObjects>
    <oleObject progId="Equation.3" shapeId="6274645" r:id="rId1"/>
    <oleObject progId="Equation.3" shapeId="6276121" r:id="rId2"/>
    <oleObject progId="Equation.3" shapeId="6276439" r:id="rId3"/>
    <oleObject progId="Equation.3" shapeId="6278160" r:id="rId4"/>
    <oleObject progId="Equation.3" shapeId="6278467" r:id="rId5"/>
    <oleObject progId="Equation.3" shapeId="6279478" r:id="rId6"/>
    <oleObject progId="Equation.3" shapeId="20415283" r:id="rId7"/>
  </oleObjects>
</worksheet>
</file>

<file path=xl/worksheets/sheet8.xml><?xml version="1.0" encoding="utf-8"?>
<worksheet xmlns="http://schemas.openxmlformats.org/spreadsheetml/2006/main" xmlns:r="http://schemas.openxmlformats.org/officeDocument/2006/relationships">
  <sheetPr codeName="Sheet7"/>
  <dimension ref="B2:H28"/>
  <sheetViews>
    <sheetView showGridLines="0" view="pageBreakPreview" zoomScale="80" zoomScaleSheetLayoutView="80" workbookViewId="0" topLeftCell="A1">
      <selection activeCell="A1" sqref="A1"/>
    </sheetView>
  </sheetViews>
  <sheetFormatPr defaultColWidth="11.421875" defaultRowHeight="12.75"/>
  <cols>
    <col min="1" max="1" width="11.421875" style="1" customWidth="1"/>
    <col min="2" max="2" width="5.140625" style="1" customWidth="1"/>
    <col min="3" max="4" width="11.421875" style="1" customWidth="1"/>
    <col min="5" max="5" width="12.28125" style="1" customWidth="1"/>
    <col min="6" max="6" width="11.421875" style="15" customWidth="1"/>
    <col min="7" max="16384" width="11.421875" style="1" customWidth="1"/>
  </cols>
  <sheetData>
    <row r="2" spans="2:8" ht="12.75">
      <c r="B2" s="107"/>
      <c r="C2" s="107"/>
      <c r="D2" s="514" t="s">
        <v>195</v>
      </c>
      <c r="E2" s="514"/>
      <c r="F2" s="514"/>
      <c r="G2" s="514"/>
      <c r="H2" s="514"/>
    </row>
    <row r="3" spans="2:8" ht="12.75">
      <c r="B3" s="107"/>
      <c r="C3" s="107"/>
      <c r="D3" s="107"/>
      <c r="E3" s="107"/>
      <c r="F3" s="100"/>
      <c r="G3" s="100"/>
      <c r="H3" s="100"/>
    </row>
    <row r="4" spans="2:8" ht="12.75">
      <c r="B4" s="513" t="s">
        <v>396</v>
      </c>
      <c r="C4" s="513"/>
      <c r="D4" s="107"/>
      <c r="E4" s="107"/>
      <c r="F4" s="100"/>
      <c r="G4" s="538" t="s">
        <v>194</v>
      </c>
      <c r="H4" s="538"/>
    </row>
    <row r="5" spans="2:8" ht="12.75">
      <c r="B5" s="107"/>
      <c r="C5" s="107"/>
      <c r="D5" s="107"/>
      <c r="E5" s="107"/>
      <c r="F5" s="107"/>
      <c r="G5" s="107"/>
      <c r="H5" s="107"/>
    </row>
    <row r="6" spans="2:8" ht="18.75">
      <c r="B6" s="543" t="s">
        <v>196</v>
      </c>
      <c r="C6" s="543"/>
      <c r="D6" s="543"/>
      <c r="E6" s="543"/>
      <c r="F6" s="543"/>
      <c r="G6" s="543"/>
      <c r="H6" s="543"/>
    </row>
    <row r="8" spans="2:8" ht="12.75">
      <c r="B8" s="6" t="s">
        <v>287</v>
      </c>
      <c r="C8" s="6" t="s">
        <v>105</v>
      </c>
      <c r="D8" s="6"/>
      <c r="E8" s="6"/>
      <c r="F8" s="214"/>
      <c r="G8" s="6"/>
      <c r="H8" s="6"/>
    </row>
    <row r="9" spans="2:8" ht="12.75">
      <c r="B9" s="6"/>
      <c r="C9" s="6"/>
      <c r="D9" s="6"/>
      <c r="E9" s="6"/>
      <c r="F9" s="214"/>
      <c r="G9" s="6"/>
      <c r="H9" s="6"/>
    </row>
    <row r="10" spans="2:8" ht="14.25">
      <c r="B10" s="6"/>
      <c r="C10" s="218" t="s">
        <v>291</v>
      </c>
      <c r="D10" s="124"/>
      <c r="E10" s="124"/>
      <c r="F10" s="217"/>
      <c r="G10" s="124"/>
      <c r="H10" s="6"/>
    </row>
    <row r="11" spans="2:8" ht="12.75">
      <c r="B11" s="6"/>
      <c r="C11" s="6"/>
      <c r="D11" s="35"/>
      <c r="E11" s="35"/>
      <c r="F11" s="214"/>
      <c r="G11" s="6"/>
      <c r="H11" s="6"/>
    </row>
    <row r="12" spans="2:8" ht="12.75">
      <c r="B12" s="6"/>
      <c r="C12" s="6" t="s">
        <v>288</v>
      </c>
      <c r="D12" s="195"/>
      <c r="E12" s="215"/>
      <c r="F12" s="214"/>
      <c r="G12" s="6"/>
      <c r="H12" s="6"/>
    </row>
    <row r="13" spans="2:8" ht="12.75">
      <c r="B13" s="6"/>
      <c r="C13" s="6"/>
      <c r="D13" s="195"/>
      <c r="E13" s="215"/>
      <c r="F13" s="214"/>
      <c r="G13" s="6"/>
      <c r="H13" s="6"/>
    </row>
    <row r="14" spans="2:8" ht="12.75">
      <c r="B14" s="6"/>
      <c r="C14" s="206"/>
      <c r="D14" s="35"/>
      <c r="E14" s="35"/>
      <c r="F14" s="214"/>
      <c r="G14" s="6"/>
      <c r="H14" s="6"/>
    </row>
    <row r="15" spans="2:8" ht="12.75">
      <c r="B15" s="6"/>
      <c r="C15" s="6"/>
      <c r="D15" s="214"/>
      <c r="E15" s="214"/>
      <c r="F15" s="214"/>
      <c r="G15" s="519"/>
      <c r="H15" s="519"/>
    </row>
    <row r="16" spans="2:8" ht="12.75">
      <c r="B16" s="6"/>
      <c r="C16" s="6"/>
      <c r="D16" s="214"/>
      <c r="E16" s="214"/>
      <c r="F16" s="214"/>
      <c r="G16" s="6"/>
      <c r="H16" s="6"/>
    </row>
    <row r="17" spans="2:8" ht="12.75">
      <c r="B17" s="6"/>
      <c r="C17" s="6"/>
      <c r="D17" s="6"/>
      <c r="E17" s="6"/>
      <c r="F17" s="214"/>
      <c r="G17" s="6"/>
      <c r="H17" s="6"/>
    </row>
    <row r="18" spans="2:8" ht="12.75">
      <c r="B18" s="6"/>
      <c r="C18" s="6" t="s">
        <v>289</v>
      </c>
      <c r="D18" s="6"/>
      <c r="E18" s="6"/>
      <c r="F18" s="214"/>
      <c r="G18" s="6"/>
      <c r="H18" s="6"/>
    </row>
    <row r="19" spans="2:8" ht="12.75">
      <c r="B19" s="6"/>
      <c r="C19" s="6"/>
      <c r="D19" s="6"/>
      <c r="E19" s="6"/>
      <c r="F19" s="214"/>
      <c r="G19" s="6"/>
      <c r="H19" s="6"/>
    </row>
    <row r="20" spans="2:8" ht="12.75">
      <c r="B20" s="6"/>
      <c r="C20" s="124" t="s">
        <v>290</v>
      </c>
      <c r="D20" s="6"/>
      <c r="E20" s="6"/>
      <c r="F20" s="214"/>
      <c r="G20" s="6"/>
      <c r="H20" s="6"/>
    </row>
    <row r="21" spans="2:8" ht="12.75">
      <c r="B21" s="6"/>
      <c r="C21" s="6"/>
      <c r="D21" s="195"/>
      <c r="E21" s="6"/>
      <c r="F21" s="214"/>
      <c r="G21" s="6"/>
      <c r="H21" s="6"/>
    </row>
    <row r="22" spans="2:8" ht="12.75">
      <c r="B22" s="6"/>
      <c r="C22" s="206"/>
      <c r="D22" s="6"/>
      <c r="E22" s="6"/>
      <c r="F22" s="214"/>
      <c r="G22" s="6"/>
      <c r="H22" s="6"/>
    </row>
    <row r="23" spans="2:8" ht="12.75">
      <c r="B23" s="6"/>
      <c r="C23" s="6"/>
      <c r="D23" s="216"/>
      <c r="E23" s="216"/>
      <c r="F23" s="214"/>
      <c r="G23" s="6"/>
      <c r="H23" s="6"/>
    </row>
    <row r="24" spans="2:8" ht="12.75">
      <c r="B24" s="6"/>
      <c r="C24" s="6"/>
      <c r="D24" s="6"/>
      <c r="E24" s="6"/>
      <c r="F24" s="214"/>
      <c r="G24" s="6"/>
      <c r="H24" s="6"/>
    </row>
    <row r="25" spans="2:8" ht="12.75">
      <c r="B25" s="6"/>
      <c r="C25" s="6"/>
      <c r="D25" s="6"/>
      <c r="E25" s="6"/>
      <c r="F25" s="214"/>
      <c r="G25" s="6"/>
      <c r="H25" s="6"/>
    </row>
    <row r="26" spans="2:8" ht="13.5">
      <c r="B26" s="6"/>
      <c r="C26" s="124" t="s">
        <v>292</v>
      </c>
      <c r="D26" s="124"/>
      <c r="E26" s="6"/>
      <c r="F26" s="214"/>
      <c r="G26" s="6"/>
      <c r="H26" s="6"/>
    </row>
    <row r="27" spans="2:8" ht="12.75">
      <c r="B27" s="6"/>
      <c r="C27" s="6"/>
      <c r="D27" s="6"/>
      <c r="E27" s="6"/>
      <c r="F27" s="214"/>
      <c r="G27" s="6"/>
      <c r="H27" s="6"/>
    </row>
    <row r="28" spans="2:8" ht="15.75">
      <c r="B28" s="181" t="s">
        <v>198</v>
      </c>
      <c r="C28" s="181"/>
      <c r="D28" s="106"/>
      <c r="E28" s="540" t="s">
        <v>197</v>
      </c>
      <c r="F28" s="540"/>
      <c r="G28" s="540"/>
      <c r="H28" s="540"/>
    </row>
  </sheetData>
  <mergeCells count="6">
    <mergeCell ref="G15:H15"/>
    <mergeCell ref="E28:H28"/>
    <mergeCell ref="D2:H2"/>
    <mergeCell ref="B6:H6"/>
    <mergeCell ref="G4:H4"/>
    <mergeCell ref="B4:C4"/>
  </mergeCells>
  <hyperlinks>
    <hyperlink ref="G4" location="Índice!E7" display="Volver al Índice"/>
    <hyperlink ref="G4:H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4"/>
  <headerFooter alignWithMargins="0">
    <oddFooter>&amp;R&amp;A</oddFooter>
  </headerFooter>
  <legacyDrawing r:id="rId3"/>
  <oleObjects>
    <oleObject progId="Equation.3" shapeId="3855086" r:id="rId1"/>
    <oleObject progId="Equation.3" shapeId="3856777" r:id="rId2"/>
  </oleObjects>
</worksheet>
</file>

<file path=xl/worksheets/sheet9.xml><?xml version="1.0" encoding="utf-8"?>
<worksheet xmlns="http://schemas.openxmlformats.org/spreadsheetml/2006/main" xmlns:r="http://schemas.openxmlformats.org/officeDocument/2006/relationships">
  <sheetPr codeName="Sheet8">
    <pageSetUpPr fitToPage="1"/>
  </sheetPr>
  <dimension ref="B2:K11"/>
  <sheetViews>
    <sheetView showGridLines="0" view="pageBreakPreview" zoomScale="80" zoomScaleSheetLayoutView="80" workbookViewId="0" topLeftCell="A1">
      <selection activeCell="A1" sqref="A1"/>
    </sheetView>
  </sheetViews>
  <sheetFormatPr defaultColWidth="9.140625" defaultRowHeight="12.75"/>
  <cols>
    <col min="2" max="2" width="4.8515625" style="0" customWidth="1"/>
  </cols>
  <sheetData>
    <row r="2" spans="3:11" ht="12.75">
      <c r="C2" s="107"/>
      <c r="D2" s="107"/>
      <c r="E2" s="514" t="s">
        <v>195</v>
      </c>
      <c r="F2" s="514"/>
      <c r="G2" s="514"/>
      <c r="H2" s="514"/>
      <c r="I2" s="514"/>
      <c r="J2" s="514"/>
      <c r="K2" s="514"/>
    </row>
    <row r="3" spans="3:11" ht="12.75">
      <c r="C3" s="107"/>
      <c r="D3" s="107"/>
      <c r="E3" s="107"/>
      <c r="F3" s="107"/>
      <c r="G3" s="100"/>
      <c r="H3" s="100"/>
      <c r="I3" s="100"/>
      <c r="J3" s="100"/>
      <c r="K3" s="100"/>
    </row>
    <row r="4" spans="2:11" ht="12.75">
      <c r="B4" s="513" t="s">
        <v>396</v>
      </c>
      <c r="C4" s="513"/>
      <c r="D4" s="513"/>
      <c r="E4" s="107"/>
      <c r="F4" s="107"/>
      <c r="G4" s="100"/>
      <c r="H4" s="100"/>
      <c r="I4" s="100"/>
      <c r="J4" s="538" t="s">
        <v>194</v>
      </c>
      <c r="K4" s="538"/>
    </row>
    <row r="5" spans="3:11" ht="12.75">
      <c r="C5" s="107"/>
      <c r="D5" s="107"/>
      <c r="E5" s="107"/>
      <c r="F5" s="107"/>
      <c r="G5" s="107"/>
      <c r="H5" s="107"/>
      <c r="I5" s="107"/>
      <c r="J5" s="107"/>
      <c r="K5" s="107"/>
    </row>
    <row r="6" spans="2:11" ht="18.75">
      <c r="B6" s="543" t="s">
        <v>196</v>
      </c>
      <c r="C6" s="543"/>
      <c r="D6" s="543"/>
      <c r="E6" s="543"/>
      <c r="F6" s="543"/>
      <c r="G6" s="543"/>
      <c r="H6" s="543"/>
      <c r="I6" s="543"/>
      <c r="J6" s="543"/>
      <c r="K6" s="543"/>
    </row>
    <row r="8" spans="2:11" ht="12.75">
      <c r="B8" s="6" t="s">
        <v>377</v>
      </c>
      <c r="C8" s="519" t="s">
        <v>384</v>
      </c>
      <c r="D8" s="567"/>
      <c r="E8" s="567"/>
      <c r="F8" s="567"/>
      <c r="G8" s="567"/>
      <c r="H8" s="567"/>
      <c r="I8" s="567"/>
      <c r="J8" s="567"/>
      <c r="K8" s="567"/>
    </row>
    <row r="9" spans="3:11" ht="12.75">
      <c r="C9" s="567"/>
      <c r="D9" s="567"/>
      <c r="E9" s="567"/>
      <c r="F9" s="567"/>
      <c r="G9" s="567"/>
      <c r="H9" s="567"/>
      <c r="I9" s="567"/>
      <c r="J9" s="567"/>
      <c r="K9" s="567"/>
    </row>
    <row r="11" spans="2:11" ht="15.75">
      <c r="B11" s="541" t="s">
        <v>198</v>
      </c>
      <c r="C11" s="541"/>
      <c r="D11" s="541"/>
      <c r="E11" s="106"/>
      <c r="F11" s="106"/>
      <c r="G11" s="540" t="s">
        <v>197</v>
      </c>
      <c r="H11" s="540"/>
      <c r="I11" s="540"/>
      <c r="J11" s="540"/>
      <c r="K11" s="540"/>
    </row>
  </sheetData>
  <mergeCells count="7">
    <mergeCell ref="E2:K2"/>
    <mergeCell ref="C8:K9"/>
    <mergeCell ref="G11:K11"/>
    <mergeCell ref="J4:K4"/>
    <mergeCell ref="B6:K6"/>
    <mergeCell ref="B11:D11"/>
    <mergeCell ref="B4:D4"/>
  </mergeCells>
  <hyperlinks>
    <hyperlink ref="J4" location="Índice!E7" display="Volver al Índice"/>
    <hyperlink ref="J4:K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Técnicas de Medición Económica</dc:creator>
  <cp:keywords/>
  <dc:description/>
  <cp:lastModifiedBy>Juan Camilo Chaparro</cp:lastModifiedBy>
  <cp:lastPrinted>2004-10-15T13:29:12Z</cp:lastPrinted>
  <dcterms:created xsi:type="dcterms:W3CDTF">2004-06-11T15:45:51Z</dcterms:created>
  <dcterms:modified xsi:type="dcterms:W3CDTF">2008-07-22T18:19:08Z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